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xml"/>
  <Override PartName="/xl/charts/chart14.xml" ContentType="application/vnd.openxmlformats-officedocument.drawingml.chart+xml"/>
  <Override PartName="/xl/drawings/drawing9.xml" ContentType="application/vnd.openxmlformats-officedocument.drawing+xml"/>
  <Override PartName="/xl/charts/chart15.xml" ContentType="application/vnd.openxmlformats-officedocument.drawingml.chart+xml"/>
  <Override PartName="/xl/drawings/drawing10.xml" ContentType="application/vnd.openxmlformats-officedocument.drawing+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drawings/drawing12.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drawings/drawing13.xml" ContentType="application/vnd.openxmlformats-officedocument.drawing+xml"/>
  <Override PartName="/xl/charts/chart20.xml" ContentType="application/vnd.openxmlformats-officedocument.drawingml.chart+xml"/>
  <Override PartName="/xl/drawings/drawing14.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15.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charts/chart2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27.xml" ContentType="application/vnd.openxmlformats-officedocument.drawingml.chart+xml"/>
  <Override PartName="/xl/drawings/drawing18.xml" ContentType="application/vnd.openxmlformats-officedocument.drawingml.chartshapes+xml"/>
  <Override PartName="/xl/drawings/drawing19.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S:\1-SGI_IE   Informes - Estadistica\INFORMES\03 Informe Mensual\2018\"/>
    </mc:Choice>
  </mc:AlternateContent>
  <bookViews>
    <workbookView xWindow="0" yWindow="0" windowWidth="25185" windowHeight="10740" tabRatio="834" xr2:uid="{F2B6F377-0267-405F-92D4-AB138E6E385C}"/>
  </bookViews>
  <sheets>
    <sheet name="Portada" sheetId="1"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47" r:id="rId27"/>
    <sheet name="26.ANEXO III -2" sheetId="48" r:id="rId28"/>
    <sheet name="27.ANEXO III - 3" sheetId="49" r:id="rId29"/>
    <sheet name="28.ANEXO III - 4" sheetId="50" r:id="rId30"/>
    <sheet name="29.ANEXO III - 5" sheetId="51" r:id="rId31"/>
    <sheet name="30.ANEXO III -6" sheetId="52" r:id="rId32"/>
    <sheet name="31.ANEXOIII - 7" sheetId="53" r:id="rId33"/>
    <sheet name="Contraportada" sheetId="59" r:id="rId34"/>
  </sheets>
  <definedNames>
    <definedName name="_xlnm._FilterDatabase" localSheetId="8" hidden="1">'7. Generacion empresa'!$L$4:$N$61</definedName>
    <definedName name="_xlnm._FilterDatabase" localSheetId="10" hidden="1">'9. Pot. Empresa'!$L$6:$N$62</definedName>
    <definedName name="_xlnm.Print_Area" localSheetId="2">'1. Resumen'!$A$1:$M$50</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generación'!$A$1:$J$54</definedName>
    <definedName name="_xlnm.Print_Area" localSheetId="6">'5. RER'!$A$1:$K$61</definedName>
    <definedName name="_xlnm.Print_Area" localSheetId="7">'6. FP RER'!$A$1:$K$64</definedName>
    <definedName name="_xlnm.Print_Area" localSheetId="8">'7. Generacion empresa'!$A$1:$J$66</definedName>
    <definedName name="_xlnm.Print_Area" localSheetId="10">'9. Pot. Empresa'!$A$1:$J$67</definedName>
    <definedName name="_xlnm.Print_Area" localSheetId="1">Índice!$A$1:$L$45</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5" i="45" l="1"/>
  <c r="F48" i="45"/>
  <c r="C48" i="45"/>
  <c r="D58" i="11"/>
  <c r="D59" i="11"/>
  <c r="D60" i="11"/>
  <c r="D61" i="11"/>
  <c r="B29" i="6" l="1"/>
  <c r="M15" i="6"/>
  <c r="M16" i="6"/>
  <c r="I11" i="6" l="1"/>
  <c r="H11" i="6"/>
  <c r="A53" i="22" l="1"/>
  <c r="A55" i="21"/>
  <c r="B58" i="18"/>
  <c r="B40" i="18"/>
  <c r="B21" i="18"/>
  <c r="A58" i="12"/>
  <c r="F64" i="13"/>
  <c r="F12" i="7" l="1"/>
  <c r="I12" i="7"/>
  <c r="M14" i="6" l="1"/>
  <c r="J20" i="12" l="1"/>
  <c r="E20" i="12"/>
  <c r="D20" i="12"/>
  <c r="C20" i="12"/>
  <c r="B20" i="12"/>
  <c r="G20" i="12"/>
  <c r="H20" i="12"/>
  <c r="B18" i="12"/>
  <c r="C18" i="12"/>
  <c r="D18" i="12"/>
  <c r="E18" i="12"/>
  <c r="G18" i="12"/>
  <c r="H18" i="12"/>
  <c r="J18" i="12"/>
  <c r="C7" i="7"/>
  <c r="F5" i="45" l="1"/>
  <c r="F6" i="45"/>
  <c r="F7" i="45"/>
  <c r="F8" i="45"/>
  <c r="F9" i="45"/>
  <c r="F10" i="45"/>
  <c r="F11" i="45"/>
  <c r="F12" i="45"/>
  <c r="F13" i="45"/>
  <c r="F14" i="45"/>
  <c r="F15" i="45"/>
  <c r="F16" i="45"/>
  <c r="F17" i="45"/>
  <c r="F18" i="45"/>
  <c r="F19" i="45"/>
  <c r="F20" i="45"/>
  <c r="F21" i="45"/>
  <c r="F22" i="45"/>
  <c r="F23" i="45"/>
  <c r="F24" i="45"/>
  <c r="F25" i="45"/>
  <c r="F26" i="45"/>
  <c r="F27" i="45"/>
  <c r="F28" i="45"/>
  <c r="F29" i="45"/>
  <c r="F30" i="45"/>
  <c r="F31" i="45"/>
  <c r="F32" i="45"/>
  <c r="F33" i="45"/>
  <c r="F34" i="45"/>
  <c r="F35" i="45"/>
  <c r="F36" i="45"/>
  <c r="F37" i="45"/>
  <c r="F38" i="45"/>
  <c r="F39" i="45"/>
  <c r="F40" i="45"/>
  <c r="F41" i="45"/>
  <c r="F42" i="45"/>
  <c r="F43" i="45"/>
  <c r="F44" i="45"/>
  <c r="F47" i="45"/>
  <c r="F49" i="45"/>
  <c r="F50" i="45"/>
  <c r="F51" i="45"/>
  <c r="F52" i="45"/>
  <c r="F53" i="45"/>
  <c r="F54" i="45"/>
  <c r="F55" i="45"/>
  <c r="F56" i="45"/>
  <c r="F57" i="45"/>
  <c r="F58" i="45"/>
  <c r="F59" i="45"/>
  <c r="F60" i="45"/>
  <c r="F61" i="45"/>
  <c r="F62" i="45"/>
  <c r="F63" i="45"/>
  <c r="F64" i="45"/>
  <c r="F65" i="45"/>
  <c r="F66" i="45"/>
  <c r="F67" i="45"/>
  <c r="G11" i="21" l="1"/>
  <c r="H7" i="21"/>
  <c r="G7" i="21"/>
  <c r="F36" i="6" l="1"/>
  <c r="F38" i="6"/>
  <c r="F11" i="14" l="1"/>
  <c r="F53" i="46" l="1"/>
  <c r="F52" i="46"/>
  <c r="F51" i="46"/>
  <c r="F49" i="46"/>
  <c r="F48" i="46"/>
  <c r="F47" i="46"/>
  <c r="F46" i="46"/>
  <c r="F45" i="46"/>
  <c r="F44" i="46"/>
  <c r="F43" i="46"/>
  <c r="F42" i="46"/>
  <c r="F41" i="46"/>
  <c r="F40" i="46"/>
  <c r="F39" i="46"/>
  <c r="F38" i="46"/>
  <c r="F37" i="46"/>
  <c r="F36" i="46"/>
  <c r="F35" i="46"/>
  <c r="F34" i="46"/>
  <c r="F33" i="46"/>
  <c r="F32" i="46"/>
  <c r="F31" i="46"/>
  <c r="F30" i="46"/>
  <c r="F29" i="46"/>
  <c r="F28" i="46"/>
  <c r="F27" i="46"/>
  <c r="F26" i="46"/>
  <c r="F25" i="46"/>
  <c r="F24" i="46"/>
  <c r="F23" i="46"/>
  <c r="F22" i="46"/>
  <c r="F21" i="46"/>
  <c r="F20" i="46"/>
  <c r="F19" i="46"/>
  <c r="F18" i="46"/>
  <c r="F17" i="46"/>
  <c r="F16" i="46"/>
  <c r="F15" i="46"/>
  <c r="F14" i="46"/>
  <c r="F13" i="46"/>
  <c r="F12" i="46"/>
  <c r="F11" i="46"/>
  <c r="F10" i="46"/>
  <c r="F9" i="46"/>
  <c r="F8" i="46"/>
  <c r="F7" i="46"/>
  <c r="F6" i="46"/>
  <c r="F5" i="46"/>
  <c r="F67" i="36"/>
  <c r="F66" i="36"/>
  <c r="F65" i="36"/>
  <c r="F64" i="36"/>
  <c r="F63" i="36"/>
  <c r="F62" i="36"/>
  <c r="F61" i="36"/>
  <c r="F60" i="36"/>
  <c r="F59" i="36"/>
  <c r="F58" i="36"/>
  <c r="F57" i="36"/>
  <c r="F56" i="36"/>
  <c r="F55" i="36"/>
  <c r="F54" i="36"/>
  <c r="F53" i="36"/>
  <c r="F52" i="36"/>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F25" i="36"/>
  <c r="F24" i="36"/>
  <c r="F23" i="36"/>
  <c r="F22" i="36"/>
  <c r="F21" i="36"/>
  <c r="F20" i="36"/>
  <c r="F19" i="36"/>
  <c r="F18" i="36"/>
  <c r="F17" i="36"/>
  <c r="F16" i="36"/>
  <c r="F15" i="36"/>
  <c r="F14" i="36"/>
  <c r="F13" i="36"/>
  <c r="F12" i="36"/>
  <c r="F11" i="36"/>
  <c r="F10" i="36"/>
  <c r="F9" i="36"/>
  <c r="F8" i="36"/>
  <c r="F7" i="36"/>
  <c r="F6" i="36"/>
  <c r="F37" i="6" l="1"/>
  <c r="F35" i="6"/>
  <c r="C63" i="13" l="1"/>
  <c r="B63" i="13"/>
  <c r="C62" i="11" l="1"/>
  <c r="B62" i="11"/>
  <c r="A63" i="8"/>
  <c r="J12" i="7"/>
  <c r="A58" i="7"/>
  <c r="E34" i="6"/>
  <c r="B47" i="4"/>
  <c r="H47" i="4"/>
  <c r="D62" i="11" l="1"/>
  <c r="E63" i="11"/>
  <c r="A63" i="11"/>
  <c r="C45" i="10"/>
  <c r="A34" i="9"/>
  <c r="D3" i="36" l="1"/>
  <c r="D2" i="45" s="1"/>
  <c r="D2" i="46" s="1"/>
  <c r="C3" i="36"/>
  <c r="C2" i="45" s="1"/>
  <c r="C2" i="46" s="1"/>
  <c r="F2" i="38"/>
  <c r="F2" i="37"/>
  <c r="F3" i="23"/>
  <c r="C2" i="23"/>
  <c r="C1" i="37" s="1"/>
  <c r="C1" i="38" s="1"/>
  <c r="A38" i="22"/>
  <c r="E17" i="22"/>
  <c r="A17" i="22"/>
  <c r="A13" i="22"/>
  <c r="A13" i="21"/>
  <c r="F6" i="21"/>
  <c r="E6" i="21"/>
  <c r="D6" i="21"/>
  <c r="B47" i="18"/>
  <c r="B28" i="18"/>
  <c r="B10" i="18"/>
  <c r="C31" i="16"/>
  <c r="E6" i="16"/>
  <c r="D6" i="16"/>
  <c r="C29" i="14"/>
  <c r="A64" i="13"/>
  <c r="B3" i="13"/>
  <c r="B5" i="11"/>
  <c r="C5" i="11" s="1"/>
  <c r="B4" i="11"/>
  <c r="A64" i="10"/>
  <c r="A43" i="10"/>
  <c r="A61" i="9"/>
  <c r="G6" i="7"/>
  <c r="G4" i="8" s="1"/>
  <c r="G4" i="9" s="1"/>
  <c r="E7" i="7"/>
  <c r="B7" i="7"/>
  <c r="B5" i="8" s="1"/>
  <c r="D7" i="7"/>
  <c r="D5" i="8" s="1"/>
  <c r="A53" i="6"/>
  <c r="B40" i="6"/>
  <c r="A12" i="6"/>
  <c r="E4" i="46" l="1"/>
  <c r="D4" i="46"/>
  <c r="C4" i="46"/>
  <c r="E3" i="46"/>
  <c r="D3" i="46"/>
  <c r="C3" i="46"/>
  <c r="E4" i="45"/>
  <c r="D4" i="45"/>
  <c r="C4" i="45"/>
  <c r="E3" i="45"/>
  <c r="D3" i="45"/>
  <c r="C3" i="45"/>
  <c r="E5" i="36"/>
  <c r="E4" i="36"/>
  <c r="D4" i="36"/>
  <c r="D5" i="36"/>
  <c r="C5" i="36"/>
  <c r="C4" i="36"/>
  <c r="E12" i="21" l="1"/>
  <c r="F12" i="21"/>
  <c r="D12" i="21"/>
  <c r="G8" i="21"/>
  <c r="H8" i="21"/>
  <c r="G9" i="21"/>
  <c r="D8" i="13" l="1"/>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C6" i="13"/>
  <c r="B6" i="13"/>
  <c r="C5" i="13"/>
  <c r="B5" i="13"/>
  <c r="C5" i="8" l="1"/>
  <c r="C5" i="9" s="1"/>
  <c r="C7" i="12" s="1"/>
  <c r="D5" i="9"/>
  <c r="D7" i="12" s="1"/>
  <c r="B5" i="9"/>
  <c r="B7" i="12" s="1"/>
  <c r="B11" i="9"/>
  <c r="E19" i="8"/>
  <c r="D19" i="8"/>
  <c r="F39" i="9" s="1"/>
  <c r="C19" i="8"/>
  <c r="B19" i="8"/>
  <c r="J23" i="8"/>
  <c r="E23" i="8"/>
  <c r="D23" i="8"/>
  <c r="C23" i="8"/>
  <c r="B23" i="8"/>
  <c r="K22" i="8"/>
  <c r="F22" i="8"/>
  <c r="K21" i="8"/>
  <c r="I21" i="8"/>
  <c r="F21" i="8"/>
  <c r="F9" i="8"/>
  <c r="F8" i="8"/>
  <c r="A2" i="8"/>
  <c r="A4" i="7"/>
  <c r="J16" i="7"/>
  <c r="H16" i="7"/>
  <c r="G16" i="7"/>
  <c r="C16" i="7"/>
  <c r="D16" i="7"/>
  <c r="E16" i="7"/>
  <c r="B16" i="7"/>
  <c r="B49" i="4"/>
  <c r="D34" i="6"/>
  <c r="E39" i="6"/>
  <c r="D39" i="6"/>
  <c r="F39" i="6" l="1"/>
  <c r="B12" i="9"/>
  <c r="G23" i="8"/>
  <c r="H23" i="8"/>
  <c r="I22" i="8"/>
  <c r="A9" i="4" l="1"/>
  <c r="I20" i="4" l="1"/>
  <c r="C20" i="4"/>
  <c r="C3" i="4"/>
  <c r="J12" i="22"/>
  <c r="H12" i="22"/>
  <c r="G12" i="22"/>
  <c r="F12" i="22"/>
  <c r="E12" i="22"/>
  <c r="D12" i="22"/>
  <c r="C12" i="22"/>
  <c r="B12" i="22"/>
  <c r="I10" i="22"/>
  <c r="I9" i="22"/>
  <c r="I8" i="22"/>
  <c r="I7" i="22"/>
  <c r="H12" i="21"/>
  <c r="F30" i="16"/>
  <c r="F29" i="16"/>
  <c r="F28" i="16"/>
  <c r="F27" i="16"/>
  <c r="F26" i="16"/>
  <c r="F25" i="16"/>
  <c r="F24" i="16"/>
  <c r="F23" i="16"/>
  <c r="F22" i="16"/>
  <c r="F21" i="16"/>
  <c r="F20" i="16"/>
  <c r="F19" i="16"/>
  <c r="F18" i="16"/>
  <c r="F17" i="16"/>
  <c r="F16" i="16"/>
  <c r="F15" i="16"/>
  <c r="F14" i="16"/>
  <c r="F13" i="16"/>
  <c r="F12" i="16"/>
  <c r="F11" i="16"/>
  <c r="F10" i="16"/>
  <c r="F9" i="16"/>
  <c r="F8" i="16"/>
  <c r="F7" i="16"/>
  <c r="F28" i="14"/>
  <c r="F27" i="14"/>
  <c r="F26" i="14"/>
  <c r="F25" i="14"/>
  <c r="F24" i="14"/>
  <c r="F23" i="14"/>
  <c r="F22" i="14"/>
  <c r="F20" i="14"/>
  <c r="F19" i="14"/>
  <c r="F18" i="14"/>
  <c r="F17" i="14"/>
  <c r="F16" i="14"/>
  <c r="F15" i="14"/>
  <c r="F14" i="14"/>
  <c r="F13" i="14"/>
  <c r="F12" i="14"/>
  <c r="F10" i="14"/>
  <c r="F9" i="14"/>
  <c r="F8" i="14"/>
  <c r="F7" i="14"/>
  <c r="D7" i="13"/>
  <c r="K16" i="12"/>
  <c r="I16" i="12"/>
  <c r="K13" i="12"/>
  <c r="I13" i="12"/>
  <c r="F13" i="12"/>
  <c r="K12" i="12"/>
  <c r="I12" i="12"/>
  <c r="F12" i="12"/>
  <c r="K11" i="12"/>
  <c r="I11" i="12"/>
  <c r="F11" i="12"/>
  <c r="K10" i="12"/>
  <c r="I10" i="12"/>
  <c r="D14" i="12"/>
  <c r="C14" i="12"/>
  <c r="B14" i="12"/>
  <c r="D57" i="11"/>
  <c r="D56" i="11"/>
  <c r="D55" i="11"/>
  <c r="D54" i="11"/>
  <c r="D53" i="11"/>
  <c r="D52" i="11"/>
  <c r="D51" i="11"/>
  <c r="D50" i="11"/>
  <c r="D49" i="11"/>
  <c r="D48" i="11"/>
  <c r="D47" i="11"/>
  <c r="D46" i="11"/>
  <c r="D44" i="11"/>
  <c r="D43" i="11"/>
  <c r="D42" i="11"/>
  <c r="D41" i="11"/>
  <c r="D40" i="11"/>
  <c r="D39" i="11"/>
  <c r="D38" i="11"/>
  <c r="D37" i="11"/>
  <c r="D36"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K10" i="9"/>
  <c r="I10" i="9"/>
  <c r="F10" i="9"/>
  <c r="K9" i="9"/>
  <c r="I9" i="9"/>
  <c r="F9" i="9"/>
  <c r="K8" i="9"/>
  <c r="I8" i="9"/>
  <c r="F8" i="9"/>
  <c r="I7" i="9"/>
  <c r="F7" i="9"/>
  <c r="K6" i="9"/>
  <c r="F6" i="9"/>
  <c r="K18" i="8"/>
  <c r="I18" i="8"/>
  <c r="F18" i="8"/>
  <c r="K17" i="8"/>
  <c r="I17" i="8"/>
  <c r="F17" i="8"/>
  <c r="K16" i="8"/>
  <c r="I16" i="8"/>
  <c r="F16" i="8"/>
  <c r="K15" i="8"/>
  <c r="I15" i="8"/>
  <c r="F15" i="8"/>
  <c r="K14" i="8"/>
  <c r="I14" i="8"/>
  <c r="F14" i="8"/>
  <c r="K13" i="8"/>
  <c r="I13" i="8"/>
  <c r="F13" i="8"/>
  <c r="K12" i="8"/>
  <c r="I12" i="8"/>
  <c r="F12" i="8"/>
  <c r="K11" i="8"/>
  <c r="I11" i="8"/>
  <c r="F11" i="8"/>
  <c r="K10" i="8"/>
  <c r="I10" i="8"/>
  <c r="F10" i="8"/>
  <c r="K9" i="8"/>
  <c r="I9" i="8"/>
  <c r="K8" i="8"/>
  <c r="I8" i="8"/>
  <c r="K7" i="8"/>
  <c r="I7" i="8"/>
  <c r="K6" i="8"/>
  <c r="I6" i="8"/>
  <c r="F6" i="8"/>
  <c r="K15" i="7"/>
  <c r="I15" i="7"/>
  <c r="F15" i="7"/>
  <c r="K13" i="7"/>
  <c r="K11" i="7"/>
  <c r="I11" i="7"/>
  <c r="F11" i="7"/>
  <c r="K10" i="7"/>
  <c r="I10" i="7"/>
  <c r="F10" i="7"/>
  <c r="K9" i="7"/>
  <c r="I9" i="7"/>
  <c r="F9" i="7"/>
  <c r="K8" i="7"/>
  <c r="I8" i="7"/>
  <c r="F8" i="7"/>
  <c r="G12" i="21" l="1"/>
  <c r="I12" i="22"/>
  <c r="F17" i="12"/>
  <c r="I17" i="12"/>
  <c r="K18" i="12"/>
  <c r="E14" i="12"/>
  <c r="F14" i="12" s="1"/>
  <c r="G14" i="12"/>
  <c r="H14" i="12"/>
  <c r="F16" i="12"/>
  <c r="J14" i="12"/>
  <c r="F10" i="12"/>
  <c r="K17" i="12"/>
  <c r="H11" i="9"/>
  <c r="D11" i="9"/>
  <c r="F40" i="9" s="1"/>
  <c r="E11" i="9"/>
  <c r="E12" i="9" s="1"/>
  <c r="G11" i="9"/>
  <c r="C11" i="9"/>
  <c r="C12" i="9" s="1"/>
  <c r="J11" i="9"/>
  <c r="K7" i="9"/>
  <c r="I6" i="9"/>
  <c r="F19" i="8"/>
  <c r="G19" i="8"/>
  <c r="F7" i="8"/>
  <c r="H19" i="8"/>
  <c r="J19" i="8"/>
  <c r="K19" i="8" s="1"/>
  <c r="G12" i="7"/>
  <c r="C12" i="7"/>
  <c r="B12" i="7"/>
  <c r="D12" i="7"/>
  <c r="I14" i="7"/>
  <c r="H12" i="7"/>
  <c r="E5" i="8"/>
  <c r="E5" i="9" s="1"/>
  <c r="E7" i="12" s="1"/>
  <c r="F14" i="7"/>
  <c r="E12" i="7"/>
  <c r="K14" i="7"/>
  <c r="J12" i="9" l="1"/>
  <c r="G12" i="9"/>
  <c r="F20" i="12"/>
  <c r="K12" i="7"/>
  <c r="I11" i="9"/>
  <c r="H12" i="9"/>
  <c r="D12" i="9"/>
  <c r="M39" i="9"/>
  <c r="I18" i="12"/>
  <c r="I19" i="8"/>
  <c r="K14" i="12"/>
  <c r="I14" i="12"/>
  <c r="F11" i="9"/>
  <c r="K11" i="9"/>
  <c r="I20" i="12" l="1"/>
  <c r="K20" i="12"/>
</calcChain>
</file>

<file path=xl/sharedStrings.xml><?xml version="1.0" encoding="utf-8"?>
<sst xmlns="http://schemas.openxmlformats.org/spreadsheetml/2006/main" count="1591" uniqueCount="767">
  <si>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</si>
  <si>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</si>
  <si>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</si>
  <si>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</si>
  <si>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</si>
  <si>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</si>
  <si>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</si>
  <si>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</si>
  <si>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</si>
  <si>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</si>
  <si>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</si>
  <si>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</si>
  <si>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</si>
  <si>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</si>
  <si>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</si>
  <si>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</si>
  <si>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</si>
  <si>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</si>
  <si>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</si>
  <si>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</si>
  <si>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</si>
  <si>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</si>
  <si>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</si>
  <si>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</si>
  <si>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</si>
  <si>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</si>
  <si>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</si>
  <si>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Diesel2/Residual500/Residual 6</t>
  </si>
  <si>
    <t>Bagazo / Biogás</t>
  </si>
  <si>
    <t>Eólico</t>
  </si>
  <si>
    <t>Solar</t>
  </si>
  <si>
    <t>RECURSO</t>
  </si>
  <si>
    <t>Por tipo de Generación</t>
  </si>
  <si>
    <t>últimos 3 meses</t>
  </si>
  <si>
    <t>Año Anterior</t>
  </si>
  <si>
    <t>Var (%)</t>
  </si>
  <si>
    <t>Var (%)
2017/2016</t>
  </si>
  <si>
    <t>Hidroeléctrica</t>
  </si>
  <si>
    <t>Termoeléctrica</t>
  </si>
  <si>
    <t>Eólica</t>
  </si>
  <si>
    <t>Importación</t>
  </si>
  <si>
    <t>Exportación</t>
  </si>
  <si>
    <t>Intercambios Internacionales</t>
  </si>
  <si>
    <t>Var (%)
2018/2017</t>
  </si>
  <si>
    <t>Total</t>
  </si>
  <si>
    <t xml:space="preserve">Por tipo de Recurso Energético </t>
  </si>
  <si>
    <t>Agua</t>
  </si>
  <si>
    <t>Residual 500</t>
  </si>
  <si>
    <t>Residual 6</t>
  </si>
  <si>
    <t>Diesel 2</t>
  </si>
  <si>
    <t>Bagazo</t>
  </si>
  <si>
    <t>Biogás</t>
  </si>
  <si>
    <t>G.N. de Camisea</t>
  </si>
  <si>
    <t>G.N. de Malacas</t>
  </si>
  <si>
    <t>G.N. de Aguaytía</t>
  </si>
  <si>
    <t>G.N. de La Isla</t>
  </si>
  <si>
    <t>(*) Se denomina RER a los Recursos Energéticos Renovables (biomasa, eólica, solar, geotérmica, mareomotriz), e hidroléctricas cuya capacidad instalada no sobrepase los 20 MW, según D.L. N° 1002</t>
  </si>
  <si>
    <t>CENTRAL</t>
  </si>
  <si>
    <t>Potencia efectiva al 31/12/2017 (MW)</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</si>
  <si>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</si>
  <si>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</si>
  <si>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</si>
  <si>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</si>
  <si>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</si>
  <si>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</si>
  <si>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</si>
  <si>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</si>
  <si>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</si>
  <si>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</si>
  <si>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</si>
  <si>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</si>
  <si>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</si>
  <si>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</si>
  <si>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</si>
  <si>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</si>
  <si>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</si>
  <si>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</si>
  <si>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</si>
  <si>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</si>
  <si>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</si>
  <si>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</si>
  <si>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EOLICA</t>
  </si>
  <si>
    <t>C.E. CUPISNIQUE</t>
  </si>
  <si>
    <t>C.E. MARCONA</t>
  </si>
  <si>
    <t>C.E. TALARA</t>
  </si>
  <si>
    <t>C.S. TACNA</t>
  </si>
  <si>
    <t>SOLAR</t>
  </si>
  <si>
    <t>C.S. PANAMERICANA</t>
  </si>
  <si>
    <t>C.S. MOQUEGUA FV</t>
  </si>
  <si>
    <t>C.S. MAJES</t>
  </si>
  <si>
    <t>C.S. RUBI</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</si>
  <si>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</si>
  <si>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</si>
  <si>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</si>
  <si>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</si>
  <si>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</si>
  <si>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</si>
  <si>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</si>
  <si>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</si>
  <si>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</si>
  <si>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</si>
  <si>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</si>
  <si>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</si>
  <si>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</si>
  <si>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</si>
  <si>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</si>
  <si>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</si>
  <si>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</si>
  <si>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</si>
  <si>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</si>
  <si>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</si>
  <si>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</si>
  <si>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</si>
  <si>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HIDROMARAÑON</t>
  </si>
  <si>
    <t>RIO DOBLE</t>
  </si>
  <si>
    <t>TERMOSELVA</t>
  </si>
  <si>
    <t>AIPSA</t>
  </si>
  <si>
    <t>PANAMERICANA SOLAR</t>
  </si>
  <si>
    <t>GEPSA</t>
  </si>
  <si>
    <t>TACNA SOLAR</t>
  </si>
  <si>
    <t>MOQUEGUA FV</t>
  </si>
  <si>
    <t>GTS MAJES</t>
  </si>
  <si>
    <t>GTS REPARTICION</t>
  </si>
  <si>
    <t>SINERSA</t>
  </si>
  <si>
    <t>EGECSAC</t>
  </si>
  <si>
    <t>ELECTRICA YANAPAMPA</t>
  </si>
  <si>
    <t>HIDROCAÑETE</t>
  </si>
  <si>
    <t>MAJA ENERGIA</t>
  </si>
  <si>
    <t>ECELIM</t>
  </si>
  <si>
    <t>IYEPSA</t>
  </si>
  <si>
    <t>ELECTRICA SANTA ROSA</t>
  </si>
  <si>
    <t>SHOUGESA</t>
  </si>
  <si>
    <t>AGUA AZUL</t>
  </si>
  <si>
    <t>AGROAURORA</t>
  </si>
  <si>
    <t>RIO BAÑOS</t>
  </si>
  <si>
    <t>AYEPSA</t>
  </si>
  <si>
    <t>CERRO DEL AGUILA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</si>
  <si>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</si>
  <si>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</si>
  <si>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</si>
  <si>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</si>
  <si>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</si>
  <si>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</si>
  <si>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</si>
  <si>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</si>
  <si>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</si>
  <si>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</si>
  <si>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</si>
  <si>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</si>
  <si>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</si>
  <si>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</si>
  <si>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</si>
  <si>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</si>
  <si>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</si>
  <si>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</si>
  <si>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Paron (ORAZUL)</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</si>
  <si>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</si>
  <si>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</si>
  <si>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</si>
  <si>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</si>
  <si>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</si>
  <si>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</si>
  <si>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</si>
  <si>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</si>
  <si>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</si>
  <si>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</si>
  <si>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</si>
  <si>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</si>
  <si>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</si>
  <si>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Tarma + Natural Yanango</t>
  </si>
  <si>
    <t>Natural Tulumayo</t>
  </si>
  <si>
    <t>Descarga Lagunas STATKRAFT</t>
  </si>
  <si>
    <t>Descarga Lagunas ENEL</t>
  </si>
  <si>
    <t>Descargado Yuracmayo (Rimac)</t>
  </si>
  <si>
    <t>Descargado Viconga</t>
  </si>
  <si>
    <t>Ingreso Toma Cahua (Pativilca)</t>
  </si>
  <si>
    <t>Descargado Pomacocha</t>
  </si>
  <si>
    <t>Natural Santa</t>
  </si>
  <si>
    <t>Natural Chancay</t>
  </si>
  <si>
    <t>Ingreso Toma Tamboraque</t>
  </si>
  <si>
    <t>Natural Jequetepeque</t>
  </si>
  <si>
    <t>Descargado Gallito Ciego</t>
  </si>
  <si>
    <t>BARRA</t>
  </si>
  <si>
    <t>PIURA OESTE 220</t>
  </si>
  <si>
    <t>CHICLAYO 220</t>
  </si>
  <si>
    <t>CHIMBOTE1 138</t>
  </si>
  <si>
    <t>TRUJILLO 220</t>
  </si>
  <si>
    <t>CAJAMARCA 220</t>
  </si>
  <si>
    <t>Cmg (USD/MWh)</t>
  </si>
  <si>
    <t>SANTA ROSA 220</t>
  </si>
  <si>
    <t>CHAVARRIA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</si>
  <si>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</si>
  <si>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</si>
  <si>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</si>
  <si>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</si>
  <si>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</si>
  <si>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</si>
  <si>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</si>
  <si>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</si>
  <si>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</si>
  <si>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</si>
  <si>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</si>
  <si>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</si>
  <si>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</si>
  <si>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</si>
  <si>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</si>
  <si>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Var. (2017/2016)</t>
  </si>
  <si>
    <t>SUR</t>
  </si>
  <si>
    <t>L-2051 L-2052
 L-5036</t>
  </si>
  <si>
    <t>CENTRO</t>
  </si>
  <si>
    <t>L-2018</t>
  </si>
  <si>
    <t>TOTAL HORAS DE CONGESTIÓN EN EL SEIN</t>
  </si>
  <si>
    <t>7. EVENTOS Y FALLAS QUE OCASIONARON INTERRUPCIÓN Y DISMINUCIÓN DE SUMINISTRO ELÉCTRICO</t>
  </si>
  <si>
    <t>7.1. FALLAS POR TIPO DE EQUIPO Y CAUSA SEGÚN CLASIFICACION CIER</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</si>
  <si>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</si>
  <si>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</si>
  <si>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</si>
  <si>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</si>
  <si>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</si>
  <si>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</si>
  <si>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</si>
  <si>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</si>
  <si>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</si>
  <si>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</si>
  <si>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</si>
  <si>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</si>
  <si>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</si>
  <si>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</si>
  <si>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</si>
  <si>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</si>
  <si>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</si>
  <si>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</si>
  <si>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</si>
  <si>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</si>
  <si>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</si>
  <si>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</si>
  <si>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</si>
  <si>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Empresa</t>
  </si>
  <si>
    <t>Tipo de Generación</t>
  </si>
  <si>
    <t>Recurso Energético</t>
  </si>
  <si>
    <t>Tipo de Tecnologia</t>
  </si>
  <si>
    <t>Central</t>
  </si>
  <si>
    <t>Unidad</t>
  </si>
  <si>
    <t>2.1.  INGRESO EN OPERACIÓN COMERCIAL AL SEIN</t>
  </si>
  <si>
    <t>ENEL GREEN PERU</t>
  </si>
  <si>
    <t>solar</t>
  </si>
  <si>
    <t>C.S. Rubí</t>
  </si>
  <si>
    <t>30.01.2018</t>
  </si>
  <si>
    <t>HIDROELÉCTRICA</t>
  </si>
  <si>
    <t>TERMOELÉCTRICA</t>
  </si>
  <si>
    <t>EÓLICA</t>
  </si>
  <si>
    <t>fotovoltaica</t>
  </si>
  <si>
    <t>Tensión  
(kV)</t>
  </si>
  <si>
    <t>Operación Comercial</t>
  </si>
  <si>
    <t>Central Solar</t>
  </si>
  <si>
    <t>POTENCIA INSTALADA (MW)</t>
  </si>
  <si>
    <t>Potencia Instalada (MW)</t>
  </si>
  <si>
    <t>560 880 
Módulos</t>
  </si>
  <si>
    <t>VARIACIÓN
 (%)</t>
  </si>
  <si>
    <t>2.1. Ingreso en Operación Comercial al SEIN</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</si>
  <si>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</si>
  <si>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</si>
  <si>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</si>
  <si>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</si>
  <si>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</si>
  <si>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</si>
  <si>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</si>
  <si>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</si>
  <si>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</si>
  <si>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</si>
  <si>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</si>
  <si>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</si>
  <si>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</si>
  <si>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</si>
  <si>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BIOMASA</t>
  </si>
  <si>
    <t>3.4. FACTOR DE PLANTA DE LAS CENTRALES RER DEL SEIN</t>
  </si>
  <si>
    <t>3.5. PARTICIPACIÓN DE LA PRODUCCIÓN (GWh) POR EMPRESAS INTEGRANTES</t>
  </si>
  <si>
    <t>CERRO VERDE</t>
  </si>
  <si>
    <t>EMGE HUALLAGA</t>
  </si>
  <si>
    <t>EMGE HUANZA</t>
  </si>
  <si>
    <t>EMGE JUNÍN</t>
  </si>
  <si>
    <t>FENIX POWER</t>
  </si>
  <si>
    <t>HUAURA POWER</t>
  </si>
  <si>
    <t>KALLPA</t>
  </si>
  <si>
    <t>ORAZUL ENERGY PERÚ</t>
  </si>
  <si>
    <t>P.E. MARCONA</t>
  </si>
  <si>
    <t>PETRAMAS</t>
  </si>
  <si>
    <t>PLANTA  ETEN</t>
  </si>
  <si>
    <t>SAMAY I</t>
  </si>
  <si>
    <t>SANTA CRUZ</t>
  </si>
  <si>
    <t>Empresa Integrante  (GWh)</t>
  </si>
  <si>
    <t>Variación 2018/2017 (GWh)</t>
  </si>
  <si>
    <t>4. MÁXIMA POTENCIA COINCIDENTE A NIVEL DE GENERACIÓN EN EL SEIN (MW)</t>
  </si>
  <si>
    <t>Total Máxima Potencia</t>
  </si>
  <si>
    <t>Máxima Potencia Anual</t>
  </si>
  <si>
    <t>Últimos 3 meses</t>
  </si>
  <si>
    <t>EMPRESA</t>
  </si>
  <si>
    <t>Variación 2018/2017 (MW)</t>
  </si>
  <si>
    <t>4.2. PARTICIPACIÓN DE LAS EMPRESAS INTEGRANTES EN LA MÁXIMA POTENCIA COINCIDENTE (MW)</t>
  </si>
  <si>
    <t>5. HIDROLOGÍA PARA LA OPERACIÓN DEL SEIN</t>
  </si>
  <si>
    <t>5.1. VOLÚMEN UTIL DE LOS EMBALSES Y LAGUNAS (Millones de m3)</t>
  </si>
  <si>
    <t>Lagunas Rahucolta (ORAZUL)</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</si>
  <si>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</si>
  <si>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</si>
  <si>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</si>
  <si>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</si>
  <si>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</si>
  <si>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</si>
  <si>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</si>
  <si>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</si>
  <si>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</si>
  <si>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</si>
  <si>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</si>
  <si>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</si>
  <si>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</si>
  <si>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RÍMAC</t>
  </si>
  <si>
    <t>SANTA EULALIA</t>
  </si>
  <si>
    <t>MANTARO</t>
  </si>
  <si>
    <t>TULUMAYO</t>
  </si>
  <si>
    <t>TARMA</t>
  </si>
  <si>
    <t>TURBINADO CHARCANI V</t>
  </si>
  <si>
    <t>INGRESO ARICOTA</t>
  </si>
  <si>
    <t>VILCANOTA</t>
  </si>
  <si>
    <t>SAN GABÁN</t>
  </si>
  <si>
    <t>(*)</t>
  </si>
  <si>
    <t>(*) Valor no reportado por Orazul</t>
  </si>
  <si>
    <t>Enlace Centro - Sur</t>
  </si>
  <si>
    <t>S.E. San Juan  - S.E. Los Industriales 220kV</t>
  </si>
  <si>
    <t>ANEXO I: PRODUCCIÓN DE ELECTRICIDAD MENSUAL POR EMPRESA Y TIPO DE GENERACIÓN EN EL SEIN</t>
  </si>
  <si>
    <t>ANUAL</t>
  </si>
  <si>
    <t>GENERACIÓN</t>
  </si>
  <si>
    <t xml:space="preserve">ACUMULADO </t>
  </si>
  <si>
    <t>RER (*)</t>
  </si>
  <si>
    <t>(MWh)</t>
  </si>
  <si>
    <t>AGROAURORA Total</t>
  </si>
  <si>
    <t>AGUA AZUL Total</t>
  </si>
  <si>
    <t>AIPSA Total</t>
  </si>
  <si>
    <t>C.H. PLATANAL</t>
  </si>
  <si>
    <t>CELEPSA Total</t>
  </si>
  <si>
    <t>C.T. RECKA</t>
  </si>
  <si>
    <t>CERRO VERDE Total</t>
  </si>
  <si>
    <t>C.H. CHIMAY</t>
  </si>
  <si>
    <t>C.H. YANANGO</t>
  </si>
  <si>
    <t>CHINANGO Total</t>
  </si>
  <si>
    <t>C.H. CHARCANI I</t>
  </si>
  <si>
    <t>C.H. CHARCANI II</t>
  </si>
  <si>
    <t>C.H. CHARCANI III</t>
  </si>
  <si>
    <t>C.H. CHARCANI IV</t>
  </si>
  <si>
    <t>C.H. CHARCANI V</t>
  </si>
  <si>
    <t>C.H. CHARCANI VI</t>
  </si>
  <si>
    <t>C.T. CHILINA DIESEL</t>
  </si>
  <si>
    <t>C.T. MOLLENDO DIESEL</t>
  </si>
  <si>
    <t>C.T. PISCO</t>
  </si>
  <si>
    <t>EGASA Total</t>
  </si>
  <si>
    <t>EGECSAC Total</t>
  </si>
  <si>
    <t>C.H. MACHUPICCHU</t>
  </si>
  <si>
    <t>EGEMSA Total</t>
  </si>
  <si>
    <t>C.H. ARICOTA I</t>
  </si>
  <si>
    <t>C.H. ARICOTA II</t>
  </si>
  <si>
    <t>C.T. INDEPENDENCIA</t>
  </si>
  <si>
    <t>EGESUR Total</t>
  </si>
  <si>
    <t>ELECTRICA SANTA ROSA Total</t>
  </si>
  <si>
    <t>ELECTRICA YANAPAMPA Total</t>
  </si>
  <si>
    <t>C.H. MANTARO</t>
  </si>
  <si>
    <t>C.H. RESTITUCION</t>
  </si>
  <si>
    <t>C.T. TUMBES</t>
  </si>
  <si>
    <t>ELECTROPERU Total</t>
  </si>
  <si>
    <t>C.H. CHAGLLA</t>
  </si>
  <si>
    <t>P.C.H CHAGLLA</t>
  </si>
  <si>
    <t>EMGE HUALLAGA Total</t>
  </si>
  <si>
    <t>C.H. HUANZA</t>
  </si>
  <si>
    <t>EMGE HUANZA Total</t>
  </si>
  <si>
    <t>EMGE JUNÍN Total</t>
  </si>
  <si>
    <t>C.H. HUAMPANI</t>
  </si>
  <si>
    <t>C.H. HUINCO</t>
  </si>
  <si>
    <t>C.H. MATUCANA</t>
  </si>
  <si>
    <t>C.H. MOYOPAMPA</t>
  </si>
  <si>
    <t>C.T. SANTA ROSA</t>
  </si>
  <si>
    <t>C.T. SANTA ROSA II</t>
  </si>
  <si>
    <t>C.T. VENTANILLA</t>
  </si>
  <si>
    <t>ENEL GENERACION PERU Total</t>
  </si>
  <si>
    <t>C.T. MALACAS 1</t>
  </si>
  <si>
    <t>C.T. MALACAS 2</t>
  </si>
  <si>
    <t>C.T. R.F. DE GENERACION TALARA</t>
  </si>
  <si>
    <t>ENEL GENERACION PIURA Total</t>
  </si>
  <si>
    <t>ENEL GREEN POWER PERU Total</t>
  </si>
  <si>
    <t>ENERGÍA EÓLICA Total</t>
  </si>
  <si>
    <t>C.H. QUITARACSA</t>
  </si>
  <si>
    <t>C.H. YUNCAN</t>
  </si>
  <si>
    <t>C.T. CHILCA 1</t>
  </si>
  <si>
    <t>C.T. CHILCA 2</t>
  </si>
  <si>
    <t>C.T. ILO 2</t>
  </si>
  <si>
    <t>C.T. NEPI</t>
  </si>
  <si>
    <t>C.T. R.F. PLANTA ILO</t>
  </si>
  <si>
    <t>ENGIE Total</t>
  </si>
  <si>
    <t>C.T. FENIX</t>
  </si>
  <si>
    <t>FENIX POWER Total</t>
  </si>
  <si>
    <t>GEPSA Total</t>
  </si>
  <si>
    <t>GTS MAJES Total</t>
  </si>
  <si>
    <t>GTS REPARTICION Total</t>
  </si>
  <si>
    <t>HIDROCAÑETE Total</t>
  </si>
  <si>
    <t>C.H. HUANCHOR</t>
  </si>
  <si>
    <t>HIDROELECTRICA HUANCHOR Total</t>
  </si>
  <si>
    <t>C.H. MARAÑON</t>
  </si>
  <si>
    <t>HUAURA POWER Total</t>
  </si>
  <si>
    <t>C.T. R.F. PTO MALDONADO</t>
  </si>
  <si>
    <t>C.T. R.F. PUCALLPA</t>
  </si>
  <si>
    <t>IYEPSA Total</t>
  </si>
  <si>
    <t>C.H. CERRO DEL AGUILA</t>
  </si>
  <si>
    <t>C.T. KALLPA</t>
  </si>
  <si>
    <t>C.T. LAS FLORES</t>
  </si>
  <si>
    <t>M.C.H. CERRO DEL AGUILA</t>
  </si>
  <si>
    <t>KALLPA Total</t>
  </si>
  <si>
    <t>MAJA ENERGIA Total</t>
  </si>
  <si>
    <t>MOQUEGUA FV Total</t>
  </si>
  <si>
    <t>C.H. CAÑON DEL PATO</t>
  </si>
  <si>
    <t>C.H. CARHUAQUERO</t>
  </si>
  <si>
    <t>ORAZUL ENERGY PERÚ Total</t>
  </si>
  <si>
    <t>P.E. MARCONA Total</t>
  </si>
  <si>
    <t>P.E. TRES HERMANAS Total</t>
  </si>
  <si>
    <t>PANAMERICANA SOLAR Total</t>
  </si>
  <si>
    <t>PETRAMAS Total</t>
  </si>
  <si>
    <t>C.T. R. F. GENERACION ETEN</t>
  </si>
  <si>
    <t>PLANTA  ETEN Total</t>
  </si>
  <si>
    <t>RIO DOBLE Total</t>
  </si>
  <si>
    <t>C.T. PUERTO BRAVO</t>
  </si>
  <si>
    <t>SAMAY I Total</t>
  </si>
  <si>
    <t>C.H. SAN GABAN II</t>
  </si>
  <si>
    <t>SAN GABAN Total</t>
  </si>
  <si>
    <t>SANTA CRUZ Total</t>
  </si>
  <si>
    <t>C.T. OQUENDO</t>
  </si>
  <si>
    <t>SDF ENERGIA Total</t>
  </si>
  <si>
    <t>C.T. SAN NICOLAS</t>
  </si>
  <si>
    <t>SHOUGESA Total</t>
  </si>
  <si>
    <t>SINERSA Total</t>
  </si>
  <si>
    <t>C.H. CAHUA</t>
  </si>
  <si>
    <t>C.H. CHEVES</t>
  </si>
  <si>
    <t>C.H. GALLITO CIEGO</t>
  </si>
  <si>
    <t>C.H. HUAYLLACHO</t>
  </si>
  <si>
    <t>C.H. MALPASO</t>
  </si>
  <si>
    <t>C.H. MISAPUQUIO</t>
  </si>
  <si>
    <t>C.H. OROYA</t>
  </si>
  <si>
    <t>C.H. PACHACHACA</t>
  </si>
  <si>
    <t>C.H. PARIAC</t>
  </si>
  <si>
    <t>C.H. SAN ANTONIO</t>
  </si>
  <si>
    <t>C.H. SAN IGNACIO</t>
  </si>
  <si>
    <t>C.H. YAUPI</t>
  </si>
  <si>
    <t>STATKRAFT Total</t>
  </si>
  <si>
    <t>TACNA SOLAR Total</t>
  </si>
  <si>
    <t>TERMOCHILCA Total</t>
  </si>
  <si>
    <t>C.T. AGUAYTIA</t>
  </si>
  <si>
    <t>TERMOSELVA Total</t>
  </si>
  <si>
    <t xml:space="preserve">TOTAL GENERACIÓN </t>
  </si>
  <si>
    <t>IMPORTACIÓN</t>
  </si>
  <si>
    <t>EXPORTACIÓN</t>
  </si>
  <si>
    <t>(*) Se denomina RER a los Recursos Energéticos Renovables tales como biomasa, eólica, solar, geotérmica, mareomotriz e hidráulicas cuya capacidad instalada no sobrepasa de los 20 MW, según D.L. N° 1002</t>
  </si>
  <si>
    <t>(1)  Ingreso a operación comercial de la C.S. RUBI propiedad de ENEL GREEN POWER PERU S.A. a partir del 30.01.2018</t>
  </si>
  <si>
    <t>Variación</t>
  </si>
  <si>
    <t>%</t>
  </si>
  <si>
    <t>C.H.  PÍAS 1</t>
  </si>
  <si>
    <t>AYEPSA Total</t>
  </si>
  <si>
    <t>CERRO DEL AGUILA Total</t>
  </si>
  <si>
    <t>ECELIM Total</t>
  </si>
  <si>
    <t>C.H. CALLAHUANCA</t>
  </si>
  <si>
    <t>C.T. ILO 1</t>
  </si>
  <si>
    <t>C.H. RUCUY</t>
  </si>
  <si>
    <t>RIO BAÑOS Total</t>
  </si>
  <si>
    <t>C.T. TAPARACHI</t>
  </si>
  <si>
    <t>C.H. CHANCAY</t>
  </si>
  <si>
    <t>2018 / 2017</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</si>
  <si>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</si>
  <si>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</si>
  <si>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</si>
  <si>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</si>
  <si>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</si>
  <si>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</si>
  <si>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</si>
  <si>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</si>
  <si>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</si>
  <si>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</si>
  <si>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</si>
  <si>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</si>
  <si>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</si>
  <si>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</si>
  <si>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</si>
  <si>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</si>
  <si>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</si>
  <si>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ETENORTE</t>
  </si>
  <si>
    <t>ELECTRO PUNO</t>
  </si>
  <si>
    <t>L. AZÁNGARO - PUTINA - LINEA L-6024</t>
  </si>
  <si>
    <t>ELECTRO SUR ESTE</t>
  </si>
  <si>
    <t>MINERA ARES</t>
  </si>
  <si>
    <t>TRANSMANTARO</t>
  </si>
  <si>
    <t>MINERA ARUNTANI</t>
  </si>
  <si>
    <t>L. PUNO - TUCARI - LINEA L-6007</t>
  </si>
  <si>
    <t>HIDRANDINA</t>
  </si>
  <si>
    <t>CONENHUA</t>
  </si>
  <si>
    <t>L. AZÁNGARO - ANTAUTA - LINEA L-6021</t>
  </si>
  <si>
    <t>ISA PERU</t>
  </si>
  <si>
    <t>CONCESIONARIA LINEA DE TRANSMISION CCNCM S.A.C.</t>
  </si>
  <si>
    <t>ELECTRO NOR OESTE</t>
  </si>
  <si>
    <t>RED DE ENERGIA DEL PERU</t>
  </si>
  <si>
    <t>L. CAJAMARCA NORTE - CACLIC - LINEA L-2192</t>
  </si>
  <si>
    <t>2. MODIFICACION DE LA OFERTA DE GENERACIÓN ELÉCTRICA DEL SEIN EN EL 2018</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</si>
  <si>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</si>
  <si>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</si>
  <si>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</si>
  <si>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</si>
  <si>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</si>
  <si>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</si>
  <si>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</si>
  <si>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</si>
  <si>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</si>
  <si>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</si>
  <si>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</si>
  <si>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</si>
  <si>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2.2. POTENCIA INSTALADA EN EL SEIN</t>
  </si>
  <si>
    <t>4.1. MÁXIMA POTENCIA COINCIDENTE POR TIPO DE GENERACIÓN (MW)</t>
  </si>
  <si>
    <t>5.2. EVOLUCIÓN DE VOLUMENES DE LOS EMBALSES Y LAGUNAS</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</si>
  <si>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</si>
  <si>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</si>
  <si>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</si>
  <si>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</si>
  <si>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</si>
  <si>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</si>
  <si>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</si>
  <si>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</si>
  <si>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</si>
  <si>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7.1. HORAS DE CONGESTION POR ÁREA OPERATIVA</t>
  </si>
  <si>
    <t>4. MÁXIMA POTENCIA COINCIDENTE A NIVEL DE GENERACIÓN EN EL SEIN</t>
  </si>
  <si>
    <t>3. PRODUCCIÓN DE ENERGÍA ELÉCTRICA EN EL SEIN</t>
  </si>
  <si>
    <t>4.1 Máxima Potencia Coincidente Por tipo de generación</t>
  </si>
  <si>
    <t>4.2. Participación por Empresas Integrantes en la máxima potencia conincidente</t>
  </si>
  <si>
    <t>5.3. Promedio mensual de los caudales</t>
  </si>
  <si>
    <t xml:space="preserve">5.1. Volumen útil de los embalses y lagunas </t>
  </si>
  <si>
    <t>6.1. Costos Marginales Promedio Mensual del SEIN</t>
  </si>
  <si>
    <t>7.1. Horas de congestión por Área Operativa</t>
  </si>
  <si>
    <t>II. MÁXIMA POTENCIA COINCIDENTE MENSUAL</t>
  </si>
  <si>
    <t>LINEA DE TRANSMISION</t>
  </si>
  <si>
    <t>● Máxima Potencia calculado durante los periodos de hora punta acorde al PR-30 y PR-43, la misma que incluye la importación desde Ecuador.</t>
  </si>
  <si>
    <t>1. RESUMEN</t>
  </si>
  <si>
    <t>Var. (2018/2017)</t>
  </si>
  <si>
    <t>L. GUADALUPE - CHEPÉN - LINEA L-6645</t>
  </si>
  <si>
    <t>ELECTRO CENTRO</t>
  </si>
  <si>
    <t>L. COLCABAMBA - POROMA - LINEA L-5031</t>
  </si>
  <si>
    <t>L. AGUAYTÍA - PUCALLPA - LINEA L-1125</t>
  </si>
  <si>
    <t>L-2259</t>
  </si>
  <si>
    <t>Carhuamayo - Oroya Nueva</t>
  </si>
  <si>
    <t>SANTA ANA</t>
  </si>
  <si>
    <t>BIOCOMBUSTIBLE</t>
  </si>
  <si>
    <t>SANTA ANA Total</t>
  </si>
  <si>
    <t>(2) Se incluye la producción por pruebas de la C.E. Wayra I, propiedad de ENEL GREEN POWER PERU S.A.</t>
  </si>
  <si>
    <t>TOTAL MÁXIMA POTENCIA COINCIDENTE</t>
  </si>
  <si>
    <t>Cuadro N°7 : Máxima potencia coincidente (MW) por tipo de generación en el SEIN.</t>
  </si>
  <si>
    <t>(*) La empresa Luz del Sur S.A.A. Transfiere la titularidad de sus instalaciones de generación a la empresa Inland Energy S.A.C.</t>
  </si>
  <si>
    <t>LUZ DEL SUR / INLAND</t>
  </si>
  <si>
    <t>LUZ DEL SUR / INLAND Total</t>
  </si>
  <si>
    <t>marzo</t>
  </si>
  <si>
    <t>L. MAZUCO - PTO MALDONADO - LINEA L-1015</t>
  </si>
  <si>
    <t>Desconectó la línea L-1015 (Mazuco – Puerto Maldonado) de 138 kV, por falla monofásica a tierra en la fase “T”. De acuerdo a lo informado por ELECTRO SUR ESTE, titular de la línea, la falla se produjo por descargas atmosféricas. El sistema de protección señalizo la activación de la función de distancia (21). El sistema de protección detecto la falla a una distancia de 80,34 km de la S.E. Mazuco. Como consecuencia se interrumpió el suministro de Puerto Maldonado con 8,38 MW. A las 00:09 h, se conectó la línea y se inicio la normalización del suministro interrumpido.</t>
  </si>
  <si>
    <t>L. NEPEÑA - CASMA - LINEA L-1113</t>
  </si>
  <si>
    <t>Desconectó la línea L-1113 (Nepeña – Casma) de 138 kV, por falla bifásica a tierra en las fases “S” y “T”, cuya causa no fue informada por HIDRANDINA, titular de la línea. El sistema de protección señalizo la activación de la función de distancia (21). El sistema de protección detecto la falla a una distancia de 21,50 km de la S.E. Nepeña. Como consecuencia se interrumpió el suministro de la S.E. Casma con 1,62 MW. A las 03:00 h, se conectó la línea y se inicio la normalización del suministro interrumpido.</t>
  </si>
  <si>
    <t>Desconectó la línea L-1113 (Nepeña – Casma) de 138 kV, por falla bifásica a tierra en la fase “S”, cuya causa no fue informada por HIDRANDINA, titular de la línea. El sistema de protección señalizo la activación de la función de distancia (21). El sistema de protección detecto la falla a una distancia de 20,40 km de la S.E. Nepeña. Como consecuencia se interrumpió el suministro de la S.E. Casma con 1,55 MW. La línea quedó indisponible para su inspección. A las 05:48 h, se conectó la línea y se inicio la normalización del suministro interrumpido.</t>
  </si>
  <si>
    <t>Desconectó la línea L-1125 (Aguaytía - Pucallpa) de 138 kV, por falla bifásica a tierra en las fases “S” y “T”. De acuerdo a lo informado por ISA, titular de la línea, la falla se produjo por descargas atmosféricas. Como consecuencia se interrumpió el suministro de las subestaciones Parque Industrial, Pucallpa y Yarinacocha con un total de 37,35 MW. A las 08:17 h, se conectó la línea y se inició la normalización del suministro interrumpido.</t>
  </si>
  <si>
    <t>ATN S.A.</t>
  </si>
  <si>
    <t>L. PARAGSHA II - CONOCOCHA - LINEA L-2264</t>
  </si>
  <si>
    <t>Desconectó la línea L-2264 (Paragsha 2 - Conococha) de 220 kV, por falla bifásica en las fases “R” y “T”, cuya causa no fue informada por ATN, titular de la línea. El sistema de protección señalizo la activación de la función diferencial (87). El sistema de protección detecto la falla a una distancia de 13,30 km de la S.E. Conococha. No se produjo interrupción de suministros en el SEIN. El usuario libre Minera Antamina redujo su carga en 70,51 MW y Minera Santa Luisa redujo su carga en 0,32 MW. A las 13:34 h, el CCO-COES coordinó con el CC-CMA y CC-MSL recuperar su carga reducida. A las 13:51 h, se conectó la línea L-2264.</t>
  </si>
  <si>
    <t>Desconectó la línea L-1113 (Nepeña – Casma) de 138 kV, por falla monofásica a tierra en la fase “S”. De acuerdo a lo informado por HIDRANDINA titular de la línea, la falla se produjo por caída de conductor en la estructura N° 79 por corrosión del conductor a la llegada del amortiguador. El sistema de protección señalizó la activación de la función de distancia (21) y ubicó la falla a una distancia de 31,80 km de la S.E. Nepeña. Como consecuencia se interrumpió el suministro de la S.E. Casma con un total de 5,37 MW. A las 09:49 h, se conectó la línea y se inició la normalización del suministro interrumpido.</t>
  </si>
  <si>
    <t>L. PIURA OESTE - LA UNIÓN - LINEA L-6658-A</t>
  </si>
  <si>
    <t>Desconectó la línea L-6658-A (Piura Oeste - La Unión) de 60 kV, por falla bifásica entre las frases “S” y “T”. De acuerdo con lo informado por ENOSA, titular de la línea, la falla se produjo por caída de árbol sobre la línea entre las estructuras N° 105 a 106, provocado por terceros. El sistema de protección señalizó la activación de la función de distancia (21) y ubicó la falla a una distancia de 21,30 km de la S.E. Piura Oeste. Como consecuencia se interrumpió el suministro de las subestaciones La Unión, Sechura y Constante con un total de 6,09 MW. A las 12:32 h, se conectó la línea y se inició la normalización del suministro interrumpido.</t>
  </si>
  <si>
    <t>L. KIMAN AYLLU - SIHUAS - LINEA L-1132</t>
  </si>
  <si>
    <t>Desconectó la línea L-1132 (Kiman Ayllu - Sihuas) de 138 kV, por falla monofásica a tierra en la fase “T”. De acuerdo a lo informado por HIDRANDINA, titular de la línea, la falla se produjo por descargas atmosféricas. El sistema de protección señalizó la activación de la función de distancia (21) y ubicó la falla a una distancia de 98,00 km de la S.E. Kiman Ayllu. Como consecuencia se interrumpió el suministro de las subestaciones Sihuas, Pomabamba, Huari y Tayabamba con un total de 4,49 MW. A las 13:58 h, se conectó la línea y se inició la normalización del suministro interrumpido.</t>
  </si>
  <si>
    <t xml:space="preserve">ELECTRO DUNAS </t>
  </si>
  <si>
    <t>L. INDEPENDENCIA - PISCO - LINEA L-6605</t>
  </si>
  <si>
    <t>Desconectó la línea L-6605 (Independencia - Pisco) de 60 kV, por falla bifásica en las fases “R” y “S”, cuya causa no fue informada por ELECTRO DUNAS, titular de la línea. Como consecuencia se interrumpió el suministro de las subestaciones Alto Luna y Pisco con un total de 17,06 MW. A las 16:50 h, se conectó la línea y se inició la normalización del suministro interrumpido.</t>
  </si>
  <si>
    <t>C.H. MARAÑON - CH CENTRAL</t>
  </si>
  <si>
    <t>Desconectó la C.H. Marañón cuando generaba 2,50 MW, cuya causa no fue informada por HIDROMARAÑON, titular de la central. Cabe resaltar, que la salida de la central se produjo al momento de la apertura manual de la línea L-2262 (Vizcarra – Huallanca Nueva) de 220 kV, para formar el sistema aislado de la C.H. Marañón con la S.E. Huallanca Nueva. Como consecuencia se interrumpió el suministro de la S.E. Huallanca Nueva con un total de 2,95 MW. A las 07:55 h, se conectó la línea L-2262 y se inició la normalización del suministro interrumpido.</t>
  </si>
  <si>
    <t>Desconectó la C.H. Marañón cuando generaba 2,50 MW, cuya causa no fue informada por HIDROMARAÑON, titular de la central. Cabe resaltar, que la salida de la central se produjo al momento de formar el sistema aislado de la C.H. Marañón con la S.E. Huallanca Nueva por mantenimiento programado de la línea L-2262 (Vizcarra – Huallanca Nueva) de 220 kV. Como consecuencia se interrumpió el suministro de la S.E. Huallanca Nueva con un total de 2,95 MW. A las 10:18 h, se conectó la línea L-2262 y se inició la normalización del suministro interrumpido. A las 10:41 h, sincronizó la C.H. Marañón con el SEIN. La empresa Minera Santa Luisa cancelo el mantenimiento de la línea L-2262.</t>
  </si>
  <si>
    <t>Desconectó la línea L-6024 (Azángaro - Putina) de 60 kV, por falla. De acuerdo con lo informado por ELECTRO PUNO, titular de la línea, la falla se produjo por fuertes nevadas en la zona. El sistema de protección señalizó la activación de la función de sobre corriente de fases (51). Como consecuencia se interrumpió el suministro de las subestaciones Ananea y Huancané con un total de 4,57 MW. A las 06:29 h, se conectó la línea y se inició la normalización del suministro interrumpido.</t>
  </si>
  <si>
    <t>Desconectó la línea L-6024 (Azángaro - Putina) de 60 kV, por falla. De acuerdo con lo informado por ELECTRO PUNO, titular de la línea, la falla se produjo por descargas atmosféricas. El sistema de protección señalizó la activación de la función de sobre corriente de fases (51). Como consecuencia se interrumpió el suministro de las subestaciones Ananea y Huancané con un total de 9,19 MW. A las 16:12 h, se conectó la línea y se inició la normalización del suministro interrumpido.</t>
  </si>
  <si>
    <t>Desconectó la línea L-6007 (Puno - Tucari) de 60 kV, cuya causa no fue informada por MINERA ARUNTANI, titular de la línea. El sistema de protección señalizó la activación de la función de distancia (21). Como consecuencia se interrumpió el suministro de la S.E. Tucari con un total de 5,16 MW, aproximadamente. A las 18:14 h, se conectó la línea y se inició la normalización del suministro interrumpido.</t>
  </si>
  <si>
    <t>Desconectó la línea L-6007 (Puno - Tucari) de 60 kV, por falla monofásica a tierra en la fase “R”. De acuerdo a lo informado por MINERA ARUNTANI, titular de la línea, la falla se produjo por decoras atmosféricas. El sistema de protección señalizó la activación de la función de distancia (21). Como consecuencia se interrumpió el suministro de la S.E. Tucari con un total de 5,15 MW. A las 18:22 h, se conectó la línea y se inició la normalización del suministro interrumpido.</t>
  </si>
  <si>
    <t>L. CARHUAQUERO - CHICLAYO OESTE - LINEA L-2240</t>
  </si>
  <si>
    <t>L. REQUE - CHICLAYO OESTE - LINEA L-2296</t>
  </si>
  <si>
    <t xml:space="preserve">Se produjo el recierre exitoso de la línea L-2296 (Reque – Chiclayo Oeste) de 220 kV, en la fase “S”, por falla. De acuerdo a lo informado por REP, titular de la línea, la falla se produjo por perdida de aislamiento por contaminación y humedad. El sistema de protección señalizo la activación de la función de diferencial (87). El sistema de protección detecto la falla a una distancia de 2,96 km de la S.E. Chiclayo Oeste. Asimismo, se produjo la desconexión de la línea L-2297 (Reque – Chiclayo Oeste) de 220 kV, en el lado de la S.E. Reque por actuación de su protección de sobre corriente direccional a tierra (67N) por el desbalance de corrientes originada durante el recierre monofásicó de la línea L-2296. No se produjo interrupción de suministros en el SEIN. El usuario libre Minera Miski Mayo reporto la reducción de su carga en 13,00 MW. A las 07:00 h, se conectó la línea L-2297. </t>
  </si>
  <si>
    <t>ATN 1 S.A.</t>
  </si>
  <si>
    <t>L. TINTAYA NUEVA - CONSTANCIA - LINEA L-2024</t>
  </si>
  <si>
    <t>Se produjo el recierre exitoso en la línea L-2024 (Tintaya Nueva - Constancia) de 220 kV, en la fase “S”, por falla, cuya causa no fue informada por ATN 1, titular de la línea. El sistema de protección señalizó la activación de la función diferencial de línea (87). El sistema de protección detecto la falla a una distancia de 54,90 km de la S.E. Tintaya Nueva. Como consecuencia el usuario libre HUDBAY PERÚ redujo su carga en 88,00 MW. A las 15:39 h, el CC-ATN coordinó con el CC-HUD recuperar el total de sus suministros reducidos.</t>
  </si>
  <si>
    <t>L. MALPASO - JUNÍN -CARHUAMAYO - LINEA L-6501</t>
  </si>
  <si>
    <t>Desconectó la línea L-6501 (Carhuamayo - Junín) de 50 kV, por falla monofásica a tierra en la fase “T”. De acuerdo a lo informado por STATKRAFT, titular de la línea, la falla se produjo por descargas atmosféricas. El sistema de protección señalizo la activación de la función de sobrecorriente direccional a tierra (67N). Como consecuencia se interrumpió el suministro de la S.E. Junín con 0,31MW. A las 17:40 h, se conectó la línea y se inicio la normalización del suministro interrumpido.</t>
  </si>
  <si>
    <t>Se produjo el recierre no exitoso de la línea L-2296 (Chiclayo Oeste – Reque) de 220 kV, por falla monofásica a tierra en la fase “S”. De acuerdo a lo informado por REP, titular de la línea, la falla se produjo por perdida de aislamiento por contaminación y humedad. El sistema de protección señalizo la activación de la función diferencial (87). El sistema de protección detecto la falla a una distancia de 3,00 km de la S.E. Chiclayo Oeste. Cabe resaltar que no se produjo el recierre en el lado de la S.E. Reque, quedando la línea tensionada desde el lado dela S.E. Chiclayo Oeste. No se produjo interrupción de suministros en el SEIN. El usuario libre Cementos Pacasmayo reporto la reducción de su carga en 6,50 MW. las 05:08 h, se conectó la línea. A las 05:12 h, el CCO-COES coordinó con el CC-CNP recuperar el total de su carga reducida.</t>
  </si>
  <si>
    <t>Se produjo el recierre exitoso de la línea L-2296 (Chiclayo Oeste – Reque) de 220 kV, en la fase “S”, por falla. De acuerdo a lo informado por REP, titular de la línea, la falla se produjo por perdida de aislamiento por contaminación y humedad. El sistema de protección señalizo la activación de la función diferencial (87). El sistema de protección detecto la falla a una distancia de 3,10 km de la S.E. Chiclayo Oeste. No se produjo interrupción de suministros en el SEIN. El usuario libre Cementos Pacasmayo reporto la reducción de su carga en 4,59 MW. A las 05:55 h, el CCO-COES coordinó con el CC-CNP recuperar su carga reducida.</t>
  </si>
  <si>
    <t>Se produjo el recierre exitoso de la línea L-2296 (Chiclayo Oeste – Reque) de 220 kV, en la fase “S”, por falla. De acuerdo a lo informado por REP, titular de la línea, la falla se produjo por perdida de aislamiento por contaminación y humedad. El sistema de protección señalizo la activación de la función diferencial (87). El sistema de protección detecto la falla a una distancia de 11,90 km de la S.E. Reque. No se produjo interrupción de suministros en el SEIN. El usuario libre Cementos Pacasmayo redujo su carga en 4,33 MW. A las 07:19 h, el CCO-COES coordinó con el CC-CNP recuperar su carga reducida.</t>
  </si>
  <si>
    <t>Se produjo el recierre exitoso de la línea L-2296 (Chiclayo Oeste – Reque) de 220 kV, en la fase “S”, por falla. De acuerdo a lo informado por REP, titular de la línea, la falla se produjo por perdida de aislamiento por contaminación y humedad. El sistema de protección señalizo la activación de la función diferencial (87). El sistema de protección detecto la falla a una distancia de 3,60 km de la S.E. Chiclayo Oeste. No se produjo interrupción de suministros en el SEIN. El usuario libre Cementos Pacasmayo redujo su carga en 7,57 MW. A las 07:51 h, el CCO-COES coordinó con el CC-CNP recuperar su carga reducida.</t>
  </si>
  <si>
    <t>L. HUARICASHASH-LA UNION - LINEA L-6168</t>
  </si>
  <si>
    <t>Desconectó la línea L-6168 (Huaricashash – La Unión) de 60 kV, por falla monofásica a tierra en la fase “S”. De acuerdo a lo informado por ELECTRO CENTRO, titular de la línea, la falla se produjo por descargas atmosféricas. El sistema de protección señalizo la activación de la función diferencial (87). El sistema de protección detecto la falla a una distancia de 5,10 km de la S.E. La Unuion. Como consecuencia se interrumpió el suministro de S.E. La Unión con 1,02 MW. A las 14:12 h, se conectó la línea y se inició la normalización del suministro interrumpido.</t>
  </si>
  <si>
    <t>Desconectó la línea L-6024 (Azángaro - Putina) de 60 kV, por falla monofásica a tierra en la fase “R”. De acuerdo con lo informado por ELECTRO PUNO, titular de la línea, la falla se produjo por descargas atmosféricas. El sistema de protección señalizó la activación de la función diferencial (87). Como consecuencia se interrumpió el suministro de las subestaciones Ananea y Huancané con un total de 4,73 MW. A las 07:18 h, se conectó la línea y se inició la normalización del suministro interrumpido.</t>
  </si>
  <si>
    <t>Desconectó la línea L-6645 (Guadalupe - Chepén) de 60 kV, por falla monofásica a tierra en la fase “S”. De acuerdo a lo informado por HIDRANDINA, titular de la línea, la falla se produjo por contacto de aves con la línea en la estructura N° 45. El sistema de protección señalizo la activación de la función diferencial (87). Como consecuencia se interrumpió el suministro de la S.E. Chepén con 8,83 MW. El usuario libro cementos Pacasmayo reporto la reducción de su carga en 1,80 MW. A las 09:51 h, el CCO-COES coordinó con el CC-CNP recuperar su carga reducida. A las 09:59 h, se conectó la línea y se inicio la normalización del suministro interrumpido.</t>
  </si>
  <si>
    <t>KALLPA GENERACION</t>
  </si>
  <si>
    <t>L. CHILCA - LAS FLORES - LINEA L-2111</t>
  </si>
  <si>
    <t>Se presentó falla trifásica en la línea L-2111 (Chilca CTM - Las Flores) de 220 kV, al momento de energizar la línea desde el lado de la S.E. Chilca CTM. De acuerdo a lo informado por KALLPA, titular de la línea, la falla se produjo por probable error de maniobra. Cabe resaltar, que la línea L-2111 se encontraba fuera de servicio por mantenimiento programado. El sistema de protección señalizo la activación de la función de sobrecorriente (51) y cierre sobre falla (SOFT). La empresa PROTISA reporto la reducción de su carga en 1,60 MW, la empresa LUZ DEL SUR reporto que sus usuarios libres redujeron carga, asimismo, la C.S.F. Rubí, redujo su generación de 135,00 MW a 5,00 MW. La empresa Molycop reporto la reducción de su carga en 3,15 MW. A las 15:03 h, se conectó la línea L-2111.</t>
  </si>
  <si>
    <t>L. CAJAMARCA - SAN MARCOS - LINEA L-6047</t>
  </si>
  <si>
    <t>Desconectó la línea L-6047 (Cajamarca - San Marcos) de 60 kV, por falla monofásica a tierra en la fase “S”. De acuerdo a lo informado por HIDRANDINA, titular de la línea, la falla se produjo por descargas atmosféricas. El sistema de protección señalizo la activación de la función de distancia (21). El sistema de protección detecto la falla a una distancia de 34,00 km de la S.E. Cajamarca. Como consecuencia, se interrumpió el suministro de las subestaciones San Marcos, Cajabamba y La Morena con 4,41 MW, aproximadamente. Asimismo, desconectó la C.H. Potrero con una generación de 20,06 MW. A las 15:28 h, se conectó la línea L-6047 y se inicio la normalización del suministro interrumpido. A las 15:52 h, sincronizó la C.H. Potrero con el SEIN.</t>
  </si>
  <si>
    <t>L. CALLALLI - CAYLLOMA - LINEA L-6015</t>
  </si>
  <si>
    <t>Desconectó la línea L-6015 (Callalli - Caylloma) de 60 kV, por falla. De acuerdo a lo informado por MINERA ARES, titular de la línea, la falla se produjo por descargas atmosféricas. El sistema de protección señalizo la activación de la función de sobretensión homopolar (59N). Como consecuencia se interrumpió el suministro de la S.E. Caylloma con 3,90 MW, asimismo, desconectó la C.H. Misapuquio cunado generaba 3,80 MW. A las 16:03 h, se conectó la línea y se inicio la normalización del suministro interrumpido. A las 16:17 h, sincronizó la C.H. Misapuquio con el SEIN.</t>
  </si>
  <si>
    <t>Desconectó la línea L-6024 (Azángaro - Putina) de 60 kV, por falla trifásica. De acuerdo con lo informado por ELECTRO PUNO, titular de la línea, la falla se produjo por descargas atmosféricas. El sistema de protección señalizó la activación de la función diferencial (87). Como consecuencia se interrumpió el suministro de las subestaciones Ananea y Huancané con un total de 9,79 MW. A las 16:35 h, se conectó la línea y se inició la normalización del suministro interrumpido.</t>
  </si>
  <si>
    <t>ENEL GENERACION PERU S.A.A.</t>
  </si>
  <si>
    <t>C.T. VENTANILLA - CT CENTRAL</t>
  </si>
  <si>
    <t>Se presento oscilación de potencia en las unidades TG3, TG4 y TV de la C.T. Ventanilla, cuando operaban en ciclo combinado 2X1 con fuego adicional. A las 09:40 h, desconectó le fuego adicional del caldero 12. A las 09:41 h, se desconecta de forma manual el fuego adicional del caldero 11. A las 09:42 h, se redujo la generación de las unidades TG3 y TG4 para controlar la oscilación. A las 09:48 h, finalizó la oscilación y se restableció la generación de la C.T. Ventanilla. Los usuarios libres Minera Huaron, Condorcocha, Minera Raura, Ninatambo, reportaron reducciones carga de 1,50 MW, aproximadamente</t>
  </si>
  <si>
    <t xml:space="preserve">SINERSA </t>
  </si>
  <si>
    <t>L. POECHOS - SULLANA - LINEA L-6668</t>
  </si>
  <si>
    <t>Desconectó la línea L-6668 (Sullana - Poechos) de 60 kV, por falla monofásica a tierra en la fase “S”. De acuerdo a lo informado por SINERSA, titular de la línea, la falla se produjo por contacto de aves con la línea en la estructura N° 190. El sistema de protección señalizo la activación de la función de distancia (21). El sistema de protección detecto la falla a una distancia de 28,50 km de la S.E. Poechos. Como consecuencia se interrumpió el suministro de la S.E. Poechos con 4,82 MW, asimismo, desconectaron las CC.HH. Poechos I y II con una generación de 14,19 MW. A las 13:20 se conectó la línea L-6668 y se inicio la normalización del suministro interrumpido. A las 14:48 h y 14:55 h, sincronizó la C.H. Poechos I y II, respectivamente.</t>
  </si>
  <si>
    <t>Se produjo el recierre no exitoso de línea L-5031 (Poroma - Colcambamba) de 500 kV, en la fase “S”. De acuerdo a lo informado por TRANSMANTARO, titular de la línea, la falla se produjo por descargas atmosféricas. Cabe resaltar, que en el lado de la Colcabamba no se activo el ciclo de recierre, quedando la línea tensionada desde el lado de la S.E. Poroma. El usuario libre Minera Cerro Verde reporto la reducción de su carga en 90,60 MW. A las 13:52 h, el CCO-COES coordinó con el CC-MCV, recuperar su carga reducida. A las 14:20 h, se conectó la línea. Para la maniobra de conexión de la línea L-5031 se bajó la generación de la C.H. Cerro del Águila de 524,00 MW a 190,00 MW para conseguir condiciones de sincronismo por ángulo (se bajó de 37° hasta 29°).</t>
  </si>
  <si>
    <t>Desconectó la línea L-1113 (Nepeña - Casma) de 138 kV, por falla monofásica a tierra en la fase “S”. De acuerdo a lo informado por HIDRANDINA, titular de la línea, la falla se produjo por contacto de maquinaria pesada con los conductores de la línea entre las estructuras E16 a E17. Como consecuencia se interrumpió el suministro de la S.E. Casma con 5,44 MW. A las 17:50 h, se conectó la línea y se inicio la normalización del suministro interrumpido.</t>
  </si>
  <si>
    <t>ATN 2 S.A.</t>
  </si>
  <si>
    <t>L. COTARUSE - LAS BAMBAS - LINEA L-2055</t>
  </si>
  <si>
    <t>Se produjo el recierre exitoso de las líneas L-2055 y L-2056 (Cotaruse - Las Bambas) de 220 kV, en la fase “S”, por fallas simultaneas. De acuerdo a lo informado por ATN 2, titular de las líneas, la falla se produjo por descargas atmosféricas. El sistema de protección señalizo la activación de la función diferencial (87). El usuario libre Minera Las Bambas reporto la reducción de su carga en 46,45 MW. A las 01:05 h, el CCO-COES coordino con el CC-BAM recuperar su carga reducida.</t>
  </si>
  <si>
    <t>L. MANTARO - COTARUSE - LINEA L-2051</t>
  </si>
  <si>
    <t>Se produjo el recierre exitoso de las líneas L-2051 (Campo Armiño - Cotaruse) y L-2052 (Campo Armiño - Cotaruse) de 220 kV en la fase "R", por fallas simultaneas. De acuerdo a lo informado por TRANSMANTARO, titular de la línea, la falla se produjo por descargas atmosféricas. El sistema de protección señalizo la activación de la función diferencial (87). El sistema de protección detecto la falla a una distancia de 42,82 km de la S.E. Cotaruse. Asimismo, se produjo la desconexión de la barra “B” de la S.E. Cotaruse, por activación indeseada de su protección diferencial (87), de acuerdo a los informada por TRANSMANTARO, titular de la barra. Los usuarios libres MINERA CERRO VERDE y MINERA LAS BAMBAS, reportaron la reducción de su carga en 6,94 MW y 66,16 MW, respectivamente. A las 19:18 h, se conectó la barra “B” de la S.E. Cotaruse.</t>
  </si>
  <si>
    <t>COMP. TRANSMISORA ANDINA</t>
  </si>
  <si>
    <t>L. TRUJILLO NORTE - ALTO CHICAMA - LINEA L-1136</t>
  </si>
  <si>
    <t>Desconectó la línea L-1136 (Trujillo Norte - Alto Chicama) 138 kV, por falla monofásica a tierra en la fase “T”. De acuerdo a lo informado por Compañía Transmisora Andina, titular de la línea, la falla se produjo por descargas atmosféricas. El sistema de protección señalizo la activación de la función de distancia (21). El sistema de protección detecto la falla a una distancia de 74,00 km de la S.E. Trujillo Norte. Como consecuencia se interrumpió el suministro de la S.E. Alto Chicama con 14,80 MW aproximadamente. A las 12:41 h, se conectó la línea y se inicio la normalización del suministro interrumpido.</t>
  </si>
  <si>
    <t>L. PIURA OESTE - TEXTIL PIURA - LINEA L-6651</t>
  </si>
  <si>
    <t>Desconectó la línea L-6651 (Piura Oeste - Textil Piura) de 60 kV, por falla monofásica a tierra en la fase "T". De acuerdo a lo informado por ENOSA, titular de la línea, la falla se produjo por acercamiento de camión a la fase “T” de la línea entre las estructuras N° 13 y 14. El sistema de protección señalizo la activación de la función de distancia (21). El sistema de protección detecto la falla a una distancia de 1,90 km de la S.E. Piura Oeste. Como consecuencia se interrumpió el suministro de la S.E. Catilla con 14,8 MW. A las 12:28 h, se conectó la línea y se inicio la normalización del suministro interrumpido.</t>
  </si>
  <si>
    <t>L. PACHACHACA - OROYA NUEVA - LINEA L-6525</t>
  </si>
  <si>
    <t>Desconectó la línea L-6525 (Pachachaca - Oroya Nueva) de 50 kV, por falla. De acuerdo a lo informado por STATKRAFT, titular de la línea, la falla se produjo por descargas atmosféricas. El sistema de protección señalizo la activación de la función de distancia (21). El sistema de protección detecto la falla a una distancia de 4,00 km de la S.E. Pachachaca. Como consecuencia se interrumpió el suministro de la S.E. Curipata con 0,20 MW. A las 14:31 h, se conectó la línea y se inicio la normalización de suministro interrumpido.</t>
  </si>
  <si>
    <t>L. COTARUSE - LAS BAMBAS - LINEA L-2056</t>
  </si>
  <si>
    <t>Se produjo el recierre exitoso de las líneas L-2055 y L-2056 (Cotaruse - Las Bambas) de 220 kV, en la fase “R”. De acuerdo a lo informado por ATN 2, titular de la línea, la falla se produjo por descargas atmosféricas. El sistema de protección señalizo la activación de la función diferencial (87). No se produjo interrupción de suministros en el SEIN. El usuario libre Minera Las Bambas reporto la reducción de su carga en 88,23 MW. A las 17:04 h, el CCO-COES coordino con el CC-BAM recuperar su carga reducida.</t>
  </si>
  <si>
    <t>Desconectó la línea L-6021 (Azángaro - Antauta) de 60 kV, por falla monofásica a tierra en la fase “T”. De acuerdo con lo informado por ELECTRO PUNO, titular de la línea, la falla se produjo por descargas atmosféricas. El sistema de protección señalizó la activación de la función de sobre corriente de fase a tierra (51N). Como consecuencia se interrumpió el suministro de la S.E. Antauta con un total de 1,60 MW. A las 17:48 h, se conectó la línea y se inició la normalización del suministro interrumpido.</t>
  </si>
  <si>
    <t>Desconectó la línea L-2264 (Paragsha 2 - Conococha) 220 kV, por falla bifásica a tierra en las fases "R” y “T". De acuerdo a lo informado por ATN, titular de la línea, la falla se produjo por descargas atmosféricas. No se produjo interrupción de suministros en el SEIN. El usuario libre Minera Antamina reporto la reducción de su carga en 58,71 MW. A las 13:03 h, el CCO-COES coordinó con el CC-CMA recuperar su carga reducida. A las 13:05 h, se conectó la línea L-2264.</t>
  </si>
  <si>
    <t>L. PARAGSHA II - UCHUCCHACUA - LINEA L-1123</t>
  </si>
  <si>
    <t>Desconectó la línea L-1132 (Kiman Ayllu - Sihuas) de 138 kV, por falla monofásica a tierra en la fase "R", cuya causa no fue informada por HIDRANDINA, titular de la línea. El sistema de protección señalizo la activación de la función de distancia (21). El sistema de protección detecto la falla a una distancia de 67,70 km de la S.E. Kiman Ayllu. Como consecuencia se interrumpió el suministro de las subestaciones Sihuas, Pomabamba, Huari y Tayabamba con un total de 8,71 MW, aproximadamente. A las 18:39 h, se conectó la línea y se inicio la normalización del suministro interrumpido.</t>
  </si>
  <si>
    <t>L. AYAVIRI - AZÁNGARO - LINEA L-1042</t>
  </si>
  <si>
    <t>Desconectó la línea L-1042 (Azángaro – Ayaviri) de 138 kV en el lado de la S.E. Azángaro, por falla monofásica a tierra en la fase “T”, asimismo desconectó el transformador T102-121. Como consecuencia se interrumpió el suministro de la S.E. Ayaviri con 5,00 MW, aproximadamente. A las 18:56 h, se conectó el transformador T102-121 iniciándose la normalización del suministro.</t>
  </si>
  <si>
    <t>L. INDEPENDENCIA - PARACAS - LINEA L-6606</t>
  </si>
  <si>
    <t>Desconectó la línea L-6525 (Pachachaca - Oroya Nueva) de 50 kV, por falla monofásica a tierra en la fase “T”. De acuerdo con lo informado por STATKRAFT, titular de la línea, la falla se produjo por descargas atmosféricas. El sistema de protección señalizó la activación de la función de distancia (21). Como consecuencia se interrumpió el suministro de la S.E. Curipata con un total de 0,17 MW. A las 16:21 h, se conectó la línea y se inició la normalización del suministro interrumpido.</t>
  </si>
  <si>
    <t>L. ICA NORTE - TACAMA - LINEA L-6616</t>
  </si>
  <si>
    <t>L. COBRIZA I - COBRIZA II - LINEA L-6602</t>
  </si>
  <si>
    <t>L. POMACOCHA - CARHUAMAYO - LINEA L-2294</t>
  </si>
  <si>
    <t>FENIX POWER PERÚ</t>
  </si>
  <si>
    <t>C.T. FENIX - GT GT11</t>
  </si>
  <si>
    <t>CENTRAL HIDROELÉCTRICA</t>
  </si>
  <si>
    <t>CENTRAL TERMOELÉCTRICA</t>
  </si>
  <si>
    <t>GENERADOR TERMOELÉCTRICO</t>
  </si>
  <si>
    <t>L-2294</t>
  </si>
  <si>
    <t>Pomacocha - Carhuamayo</t>
  </si>
  <si>
    <t>L-2003  L-2004</t>
  </si>
  <si>
    <t>Santa Rosa N. - Chavarría</t>
  </si>
  <si>
    <t>25.03.2018</t>
  </si>
  <si>
    <t>C.T. Sto Domingo de los Olleros</t>
  </si>
  <si>
    <t>01/03/2018</t>
  </si>
  <si>
    <t>12:00</t>
  </si>
  <si>
    <t>19:30</t>
  </si>
  <si>
    <t>02/03/2018</t>
  </si>
  <si>
    <t>19:15</t>
  </si>
  <si>
    <t>03/03/2018</t>
  </si>
  <si>
    <t>11:15</t>
  </si>
  <si>
    <t>20:30</t>
  </si>
  <si>
    <t>04/03/2018</t>
  </si>
  <si>
    <t>23:00</t>
  </si>
  <si>
    <t>20:15</t>
  </si>
  <si>
    <t>05/03/2018</t>
  </si>
  <si>
    <t>15:00</t>
  </si>
  <si>
    <t>06/03/2018</t>
  </si>
  <si>
    <t>19:45</t>
  </si>
  <si>
    <t>07/03/2018</t>
  </si>
  <si>
    <t>11:45</t>
  </si>
  <si>
    <t>08/03/2018</t>
  </si>
  <si>
    <t>15:45</t>
  </si>
  <si>
    <t>09/03/2018</t>
  </si>
  <si>
    <t>15:30</t>
  </si>
  <si>
    <t>10/03/2018</t>
  </si>
  <si>
    <t>11/03/2018</t>
  </si>
  <si>
    <t>12/03/2018</t>
  </si>
  <si>
    <t>19:00</t>
  </si>
  <si>
    <t>13/03/2018</t>
  </si>
  <si>
    <t>14/03/2018</t>
  </si>
  <si>
    <t>15/03/2018</t>
  </si>
  <si>
    <t>16/03/2018</t>
  </si>
  <si>
    <t>17/03/2018</t>
  </si>
  <si>
    <t>18/03/2018</t>
  </si>
  <si>
    <t>19/03/2018</t>
  </si>
  <si>
    <t>20/03/2018</t>
  </si>
  <si>
    <t>21/03/2018</t>
  </si>
  <si>
    <t>22/03/2018</t>
  </si>
  <si>
    <t>23/03/2018</t>
  </si>
  <si>
    <t>24/03/2018</t>
  </si>
  <si>
    <t>25/03/2018</t>
  </si>
  <si>
    <t>26/03/2018</t>
  </si>
  <si>
    <t>27/03/2018</t>
  </si>
  <si>
    <t>28/03/2018</t>
  </si>
  <si>
    <t>11:30</t>
  </si>
  <si>
    <t>29/03/2018</t>
  </si>
  <si>
    <t>30/03/2018</t>
  </si>
  <si>
    <t>31/03/2018</t>
  </si>
  <si>
    <t>Máxima Demanda Mensual:</t>
  </si>
  <si>
    <t>1.1. Producción de energía eléctrica en marzo 2018 en comparación al mismo mes del año anterior</t>
  </si>
  <si>
    <t>LUZ DEL SUR</t>
  </si>
  <si>
    <t>C.S. RUBI  (1)</t>
  </si>
  <si>
    <t>C.E. WAYRA I  (2)</t>
  </si>
  <si>
    <t>C.H. RENOVANDES H1  (4)</t>
  </si>
  <si>
    <t>LUZ DEL SUR  / INLAND Total</t>
  </si>
  <si>
    <t>La producción de electricidad con centrales hidroeléctricas durante el mes de marzo 2018 fue de 2 865,15 GWh (14,60% mayor al registrado durante marzo del año 2017).</t>
  </si>
  <si>
    <t>La producción de electricidad con centrales termoeléctricas durante el mes de marzo 2018 fue de 1 266,71 GWh, 19,50% menor al registrado durante marzo del año 2017. La participación del gas natural de Camisea fue de 28,13%, mientras que las del gas que proviene de los yacimientos de Aguaytía y Malacas fue del 0,83%, la producción con diesel, residual, carbón, biogás y bagazo tuvieron una intervención del 0,11%, 0,00%, 0,00%, 0,12%, 0,16% respectivamente.</t>
  </si>
  <si>
    <t xml:space="preserve">El total de la producción de energía eléctrica de la empresas generadoras integrantes del COES en el mes de marzo 2018 fue de 4 315,87  GWh, lo que representa un incremento de 151,36 GWh (3,63%) en comparación con el año 2017.        </t>
  </si>
  <si>
    <t xml:space="preserve">La producción de energía eléctrica con centrales eólicas fue de 72,43 GWh y con centrales solares fue de 18,51 GWh, los cuales tuvieron una participación de 2,82% y 1,44% respectivamente.
</t>
  </si>
  <si>
    <t>MARZO 2018</t>
  </si>
  <si>
    <t>MARZO 2017</t>
  </si>
  <si>
    <t>(4) Ingreso a operación comercial de la C.H. Renovandes H1, propiedad de EMPRESA DE GENERACIÓN ELÉCTRICA SANTA ANA S.A. a partir del 20.03.2018</t>
  </si>
  <si>
    <t xml:space="preserve">SANTA ANA </t>
  </si>
  <si>
    <t>agua</t>
  </si>
  <si>
    <t xml:space="preserve">(5) Ingreso a operación comercial de la TV de la C.T. Sto. Domingo de los Olleros propiedad de TERMOCHILCA a partir del 25.03.2018
</t>
  </si>
  <si>
    <t>(6)  Ingreso a operación comercial de la de la C.S. Intipampa, propiedad de ENGIE ENERGÍA PERU S.A. a partir del 31.03.2018</t>
  </si>
  <si>
    <t>(3) La empresa LUZ DEL SUR S.A.A. Transfiere la titularidad de sus instalaciones de generación a la empresa INLAND ENERGY S.A.C.</t>
  </si>
  <si>
    <t>C.H. SANTA TERESA  (3)</t>
  </si>
  <si>
    <t>C.T. OLLEROS (5)</t>
  </si>
  <si>
    <t>C.S. INTIPAMPA  (6)</t>
  </si>
  <si>
    <t>C.T. OLLEROS  (5)</t>
  </si>
  <si>
    <t>C.H. RENOVANDES H1</t>
  </si>
  <si>
    <t>C.S. INTIPAMPA</t>
  </si>
  <si>
    <t>VOLUMEN  UTIL
31-03-2018</t>
  </si>
  <si>
    <t>VOLUMEN UTIL
31-03-2017</t>
  </si>
  <si>
    <t>C.H. Renovandes H1</t>
  </si>
  <si>
    <t>C.S. Intipampa</t>
  </si>
  <si>
    <t>138 120 
Módulos</t>
  </si>
  <si>
    <t>31.03.2018</t>
  </si>
  <si>
    <t>20.03.2018</t>
  </si>
  <si>
    <t>G1</t>
  </si>
  <si>
    <t>Turbina Pelton</t>
  </si>
  <si>
    <t>Central Hidroeléctrica</t>
  </si>
  <si>
    <t>(7) La empresa HIDROELÉCTRICA MARAÑON S.R.L. cambia su denominación social a CELEPSA RENOVABLES S.R.L.</t>
  </si>
  <si>
    <t>CELEPSA RENOVABLES Total</t>
  </si>
  <si>
    <t>CELEPSA RENOVABLES  (7)</t>
  </si>
  <si>
    <t>Desconectó la línea L-2240 (Chiclayo Oeste - Carhuaquero) de 220 kV, por falla monofásica a tierra en la fase “S”. De acuerdo a lo informado por ETENORTE, titular de la línea, la falla se produjo por perdida de aislamiento por contaminación provocada por terceros. El sistema de protección señalizó la activación de la función de distancia (21). El sistema de protección detecto la falla a una distancia de 3,50 km de la S.E. Chiclayo Oeste. Asimismo, desconectó las CC.HH. Carhuaquero, Carhuaquero IV y Caña Brava cuando generaban 89,49 MW, 9,97 MW y 4,97 MW, respectivamente. Por otro lado, desconectó la línea L-1141 (Espina Colorada – Las Pizarras) de 138 kV y la C.H. Las Pizarras cuando generaban 15,57. No se produjo interrupción de suministros en el SEIN. Los usuarios libres Minera Yanacocha y Cementos Pacasmayo, redujeron su carga en 16,58 MW y 2,01 MW, respectivamente. A las 06:18 h y 06:36 h, el CCO-COES coordinó con el CC-YAN y CC-CNP recuperar el total de su carga reducida, respectivamente. A las 06:29 h, se conectó la línea L-1141. A las 07:45 h, 07:49 h, 07:57 h y 08:35 h, sincronizaron las CC.HH. Carhuaquero IV, Carhuaquero, Caña Brava y Las Pizarras con el SEIN, respectivamente.
A las 06:27 h, se energizó la línea L-2240 desde el lado de la S.E. Chiclayo Oeste. A las 06:59 h, se conectó la línea L-2240 en el lado de la S.E. Carhuaquero, sin éxito por falla monofásica a tierra en la fase “S”, la línea desconectó en el lado de la S.E. Chiclayo oeste. A las 07:11 h, se desconecta manualmente la línea desde la S.E. Carhuaquero a solicitud de ETENORTE para realizar la inspección de la línea. A las 09:36 h del 12.03.2018, se conectó la línea.</t>
  </si>
  <si>
    <t>Desconectó la línea L-1123 (Paragsha 2 -Uchuchacua) de 138 kV por falla monofásica a tierra en la fase “R”. De acuerdo a lo informado por CONENHUA, titular de la línea, la falla se produjo por descargas atmosféricas. El sistema de protección señalizo la activación de la función de distancia (21). El sistema de protección detecto la falla a una distancia de 12,90 km de la S.E. Paragsha 2. Como consecuencia, se interrumpió el suministro de la S.E. Uchuchacua con 30,73 MW. A las 15:19 h, se conectó la línea y se inicio la normalización del suministro interrumpido.</t>
  </si>
  <si>
    <t>Desconectó la línea L-2192 (Cajamarca Norte - Caclic) de 220 kV, por falla bifásica entre las fases “R” y “T”. De acuerdo a lo informado por CONCESIONARIA LÍNEA DE TRANSMISIÓN CCNCM, titular de la línea, la falla se produjo por acercamiento de arboles a la línea. El sistema de protección señalizó la activación de la función diferencial de línea (87). El sistema de protección detecto la falla a una distancia de 97,60 km de la S.E. Cajamarca Norte, también, desconectó el autotransformador AT-3201 de la S.E. Caclic. El usuario libre Minera Yanacocha reporto la reducción de su carga en 13,27 MW. Asimismo, desconectó la línea L-6091 (Moyobamba – Rioja) de 60 kV, por actuación de su esquema de desconexión automática por mínima tensión, como consecuencia se interrumpió el suministro de las subestaciones Rioja, Nueva Cajamarca y Cementos Selva con una carga total de 10,72 MW. A las 22:53 h, se conecto la línea L-6091 y se incido la normalización del suministro interrumpido. A las 22:57 h, el CCO-COES coordinó con el CC-YAN recuperar su carga reducida. A las 23:09 h y 23:10 h, se conectaron las líneas L-2192 y L-2194 respectivamente. A las 23:15 h, se cierra el anillo Belaunde Terry – Moyobamba - Tarapoto. A las 23:18 h, se energizó el autotransformador AT-3201 lado 220 kV.</t>
  </si>
  <si>
    <t>Desconectó la línea L-6606 (Independencia - Paracas) de 60 kV, por falla monofásica a tierra en la fase “S”. De acuerdo a lo informado por ELECTRODUNAS, titular de la línea, la falla se produjo por contorneo del aislador de la fase “S” de la estructura EAT139. El sistema de protección señalizo la activación de la función de distancia (21). El sistema de protección detecto la falla a una distancia de 27,00 km de la S.E. Independencia. Como consecuencia se interrumpió el suministro en las subestaciones Paracas y Funsur con 5,07 MW. La línea quedó fuera de servicio para su inspección. A las 23:01 h, se conectó la línea y se inicio la normalización del suministro interrumpido.</t>
  </si>
  <si>
    <t>L. PARAGSHA I - GOYLLAR - LINEA L-6524</t>
  </si>
  <si>
    <t>Desconectó la línea L-6524B (Pasco – Huicra) de 50 kV, por falla. De acuerdo a lo informado por STATKRAFT, titular de la línea, la falla se produjo por descargas atmosféricas. Como consecuencia se interrumpió el suministro de la S.E. Huicra con 0,01 MW. A las 18:25 h, se conectó la línea y se inicio la normalización del suministro interrumpido.</t>
  </si>
  <si>
    <t>Desconectó de la línea L-2192 (Cajamarca Norte - Caclic) de 220 kV, por falla bifásica a tierra en las fases "R” y “T". De acuerdo con lo informado por CONCESIONARIA LÍNEA DE TRANSMISIÓN CCNCM, titular de la línea, la falla se produjo por el acercamiento de arboles a la línea entre las estructuras E-127 a E-128. El sistema de protección señalizó la activación de la función diferencial de línea (87) y ubicó la falla a una distancia de 58,70 km de la S.E. Cajamarca Norte. Asimismo, desconectó la línea L-6091 (Moyobamba – Rioja) de 60 kV, por actuación de su esquema de desconexión automática por mínima tensión, como consecuencia se interrumpió el suministro de las subestaciones Rioja, Nueva Cajamarca y Cementos Selva con un total de 10,72 MW. A las 14:56 h, se conectó la línea L-2192. A las 15:00 h, el CCO-COES coordinó con el CC-EOR normalizar el total de sus suministros interrumpidos. A las 15:02 h, se cerró el anillo Belaunde Terry – Moyobamba – Tarapoto.</t>
  </si>
  <si>
    <t>Desconectó la línea L-6616 (Ica Norte - Tacama) 60 kV, por falla bifásica entre las fases “R” y “S”. De acuerdo con lo informado por ELECTRO DUNAS, titular de la línea, la falla se produjo por acercamiento de árbol a la línea entre las estructuras E5 y E6. El sistema de protección señalizo la activación de la función de sobre corriente de fases (51). El sistema de protección ubicó la falla a una distancia de 2,66 km de la S.E. Ica Norte. Como consecuencia se interrumpió el suministro de la S.E. Tacama con un total de 3,22 MW. A las 03:49 h, se normalizó el suministro a través de la línea L-6623 (Villacuri – Tacama) de 60 kV. A las 06:58 h, se conectó la línea L-6616.</t>
  </si>
  <si>
    <t>Desconectó la línea L-6602 (Cobriza I - Cobriza II) de 69 kV, por falla monofásica a tierra en la fase “R”. De acuerdo con lo informado por STATKRAFT, titular de la línea, la falla se produjo por descargas atmosféricas. El sistema de protección señalizo la activación de la función de distancia (21). Asimismo, desconectó las barras de 4,16 kV y 10 kV de la S.E. Cobriza II, por actuación de su protección de mínima tensión (21). Como consecuencia se interrumpió el suministro de la S.E. Cobriza II con 9,82 MW. A las 17:52 h, STATKRAFT desconectó de forma manual la línea L-6061 (Cobriza II – Machahuay) de 69 kV en la S.E. Cobriza II, como consecuencia se interrumpió el suministro de las subestaciones Machahuay y Huanta con 1,85 MW. A las 17:53 h, se conectó la línea L-6602 y se inicio la normalización del suministro interrumpido en la S.E. Cobriza II. A las 18:20 h, se conectó la línea L-6061 y se inicio la normalización del suministro interrumpido de la S.E. Machahuay y Huanta.</t>
  </si>
  <si>
    <t>Se produjo el recierre no exitoso de la línea L-2294 (Pomacocha - Carhuamayo) de 220 kV, por falla monofásica a tierra en la fase “S”, cuya causa no fue informada por TRANSMANTARO, titular de la línea. El sistema de protección señalizó la activación de la función diferencial (87) y ubicó la falla a una distancia de 10,80 km de la S.E. Pomacocha. No se produjo interrupción de suministros en el SEIN. El usuario libre Minera Chinalco reporto la reducción de su carga en 41,60 MW. A las 13:46 h, el CCO-COES coordinó con el CC-MCH recuperar su carga reducida. A las 14:32 h, se conectó la línea.</t>
  </si>
  <si>
    <t>Desconectó la C.T. Fénix cuando generaba 547,60 MW, por falla en el circuito de alimentación controlador de velocidad Mark-Vie de la unidad TG12, de acuerdo con lo informado por FÉNIX POWER, titular de la unidad. Como consecuencia la frecuencia del SEIN disminuyo hasta 59,168 Hz y se activo el Esquema de Rechazo Automático de Carga por Mínima Frecuencia (ERACMF) que interrumpió 151,99 MW de carga, aproximadamente. A las 21:36 h, sincronizaron las unidades TG1 y TG3 de la C.T. Chilca Uno. A las 21:42 h, se inició la normalización del suministro de los usuarios regulados. A las 21:55 h, se inició la normalización del suministro de los usuarios libres. A las 07:42 h y 11:27 h del 01.04.2018, sincronizó la unidad TG11 y TV10 de la C.T. Fénix con el SEIN. A las 05:24 h del 02.04.2018, sincronizó la unidad TG12 de la C.T. Fénix.</t>
  </si>
  <si>
    <r>
      <t>Potencia Efectiva</t>
    </r>
    <r>
      <rPr>
        <b/>
        <sz val="7"/>
        <color theme="0"/>
        <rFont val="Arial"/>
        <family val="2"/>
      </rPr>
      <t xml:space="preserve">  (MW) </t>
    </r>
  </si>
  <si>
    <r>
      <t>144,48</t>
    </r>
    <r>
      <rPr>
        <vertAlign val="superscript"/>
        <sz val="7"/>
        <rFont val="Arial"/>
        <family val="2"/>
      </rPr>
      <t>(1)</t>
    </r>
  </si>
  <si>
    <t>(1) El valor de potencias efectivas de la C.S. Rubí y C.S. Intipampa corresponden a la potencia instalada nominal declarada en la fecha de ingreso de operación comercial</t>
  </si>
  <si>
    <r>
      <t>44,54</t>
    </r>
    <r>
      <rPr>
        <vertAlign val="superscript"/>
        <sz val="7"/>
        <color theme="1"/>
        <rFont val="Arial"/>
        <family val="2"/>
      </rPr>
      <t>(1)</t>
    </r>
  </si>
  <si>
    <t>(**) La empresa HIDROELÉCTRICA MARAÑON S.R.L. cambia su denominación social a CELEPSA RENOVABLES S.R.L.</t>
  </si>
  <si>
    <t>CELEPSA RENOVABLES (**)</t>
  </si>
  <si>
    <t>LUZ DEL SUR / INLAND (*)</t>
  </si>
  <si>
    <t>(2) Valor referido a la potencia instalada de la Turbina de vapor de la C.T. Sto. Domingo de los Olleros.</t>
  </si>
  <si>
    <t xml:space="preserve">(3) Valor de 103,95 MW corresponde al aumento de potencia efectiva de la central Sto. Domigo de los Olleros debido al ingreso de la Turbina de Vapor, el valor de la potencia efectiva del modo ciclo combinado (TG+TV) es de 305,32 MW. </t>
  </si>
  <si>
    <r>
      <t>123,61</t>
    </r>
    <r>
      <rPr>
        <vertAlign val="superscript"/>
        <sz val="7"/>
        <rFont val="Arial"/>
        <family val="2"/>
      </rPr>
      <t>(2)</t>
    </r>
  </si>
  <si>
    <r>
      <t>103,95</t>
    </r>
    <r>
      <rPr>
        <vertAlign val="superscript"/>
        <sz val="7"/>
        <rFont val="Arial"/>
        <family val="2"/>
      </rPr>
      <t>(3)</t>
    </r>
  </si>
  <si>
    <t>Gráfico N°13: Evolución semanal del volumen de las lagunas de ENEL durante los años 2016 - 2018</t>
  </si>
  <si>
    <t>Gráfico N°14: Evolución semanal del volumen del lago JUNÍN durante los años 2016 - 2018</t>
  </si>
  <si>
    <t>Gráfico N°15: Evolución semanal del volumen de los embalses de EGASA durante los años 2016 - 2018.</t>
  </si>
  <si>
    <t>Gráfico N°16: Evolución del promedio semanal de caudales de los ríos SANTA, CHANCAY y PATIVILCA en los años 2015 - 2018.</t>
  </si>
  <si>
    <t>Gráfico N°17: Evolución del promedio semanal de caudales de los ríos RÍMAC y SANTA EULALIA en los años 2015 - 2018.</t>
  </si>
  <si>
    <t>Gráfico N°18: Evolución del promedio semanal de caudales de los ríos MANTARO, TULUMAYO y TARMA  en los años 2015 - 2018.</t>
  </si>
  <si>
    <t>Gráfico N°19: Evolución del promedio semanal de caudales de las cuencas CHILI, ARICOTA, VILCANOTA Y SAN GABÁN en los años 2015 - 2018.</t>
  </si>
  <si>
    <t>Gráfico N°24: Porcentaje de participación por tipo de causa en el número de fallas.</t>
  </si>
  <si>
    <t>Gráfico N°25: Comparación en el número de fallas por tipo de equipo.</t>
  </si>
  <si>
    <t>TV</t>
  </si>
  <si>
    <t xml:space="preserve">(*) Valor de 103,95 MW corresponde al aumento de potencia efectiva de la central Sto. Domigo de los Olleros debido al ingreso de la Turbina de Vapor, el valor de la potencia efectiva del modo ciclo combinado (TG+TV) es de 305,32 MW. </t>
  </si>
  <si>
    <t>Turbina de Vapor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</si>
</sst>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 #,##0.00_-;_-* &quot;-&quot;??_-;_-@_-"/>
    <numFmt numFmtId="164" formatCode="0.0;\-0.0;\-"/>
    <numFmt numFmtId="165" formatCode="0.0"/>
    <numFmt numFmtId="166" formatCode="0.0%"/>
    <numFmt numFmtId="167" formatCode="###\ ###\ ##0.0"/>
    <numFmt numFmtId="168" formatCode="[$-409]mmmmm/yy;@"/>
    <numFmt numFmtId="169" formatCode="#,##0.0"/>
    <numFmt numFmtId="170" formatCode="_ [$€]* #,##0.00_ ;_ [$€]* \-#,##0.00_ ;_ [$€]* &quot;-&quot;??_ ;_ @_ "/>
    <numFmt numFmtId="171" formatCode="#,##0_ ;\-#,##0\ "/>
    <numFmt numFmtId="172" formatCode="[$-F400]h:mm:ss\ AM/PM"/>
    <numFmt numFmtId="173" formatCode="#,##0.000"/>
    <numFmt numFmtId="174" formatCode="_-* #,##0.0_-;\-* #,##0.0_-;_-* &quot;-&quot;??_-;_-@_-"/>
  </numFmts>
  <fonts count="75">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sz val="8"/>
      <color indexed="10"/>
      <name val="Arial"/>
      <family val="2"/>
    </font>
    <font>
      <i/>
      <sz val="8"/>
      <color indexed="12"/>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theme="1"/>
      <name val="Arial"/>
      <family val="2"/>
    </font>
    <font>
      <sz val="7"/>
      <color theme="0"/>
      <name val="Arial"/>
      <family val="2"/>
    </font>
    <font>
      <b/>
      <sz val="7"/>
      <color rgb="FFFFFFFF"/>
      <name val="Arial"/>
      <family val="2"/>
    </font>
    <font>
      <sz val="10"/>
      <name val="Calibri "/>
    </font>
    <font>
      <b/>
      <sz val="10"/>
      <color theme="0" tint="-0.34998626667073579"/>
      <name val="Arial"/>
      <family val="2"/>
    </font>
    <font>
      <sz val="8"/>
      <color theme="0" tint="-0.34998626667073579"/>
      <name val="Arial"/>
      <family val="2"/>
    </font>
    <font>
      <sz val="10"/>
      <color theme="0" tint="-0.34998626667073579"/>
      <name val="Arial"/>
      <family val="2"/>
    </font>
    <font>
      <i/>
      <sz val="8"/>
      <color theme="0" tint="-0.34998626667073579"/>
      <name val="Arial"/>
      <family val="2"/>
    </font>
    <font>
      <sz val="5"/>
      <color theme="1"/>
      <name val="Arial"/>
      <family val="2"/>
    </font>
    <font>
      <b/>
      <sz val="5"/>
      <color theme="1"/>
      <name val="Arial"/>
      <family val="2"/>
    </font>
    <font>
      <sz val="8"/>
      <color theme="4" tint="-0.249977111117893"/>
      <name val="Arial"/>
      <family val="2"/>
    </font>
    <font>
      <b/>
      <sz val="11"/>
      <color theme="3"/>
      <name val="Arial"/>
      <family val="2"/>
    </font>
    <font>
      <b/>
      <sz val="10"/>
      <color theme="3"/>
      <name val="Arial"/>
      <family val="2"/>
    </font>
    <font>
      <sz val="8"/>
      <color theme="3"/>
      <name val="Arial"/>
      <family val="2"/>
    </font>
    <font>
      <sz val="10"/>
      <color theme="3"/>
      <name val="Arial"/>
      <family val="2"/>
    </font>
    <font>
      <sz val="6"/>
      <color theme="3"/>
      <name val="Calibri"/>
      <family val="2"/>
      <scheme val="minor"/>
    </font>
    <font>
      <sz val="9"/>
      <color theme="3"/>
      <name val="Arial"/>
      <family val="2"/>
    </font>
    <font>
      <b/>
      <sz val="10"/>
      <color theme="3"/>
      <name val="Tahoma"/>
      <family val="2"/>
    </font>
    <font>
      <b/>
      <sz val="8.5"/>
      <color theme="3"/>
      <name val="Tahoma"/>
      <family val="2"/>
    </font>
    <font>
      <sz val="8.5"/>
      <color theme="3"/>
      <name val="Tahoma"/>
      <family val="2"/>
    </font>
    <font>
      <sz val="8"/>
      <color theme="3"/>
      <name val="Helvetica"/>
      <family val="2"/>
    </font>
    <font>
      <b/>
      <sz val="11"/>
      <color theme="1"/>
      <name val="Arial"/>
      <family val="2"/>
    </font>
    <font>
      <sz val="6"/>
      <color theme="8" tint="-0.499984740745262"/>
      <name val="Calibri"/>
      <family val="2"/>
      <scheme val="minor"/>
    </font>
    <font>
      <sz val="8"/>
      <color theme="4"/>
      <name val="Arial"/>
      <family val="2"/>
    </font>
    <font>
      <b/>
      <sz val="10"/>
      <color theme="4"/>
      <name val="Tahoma"/>
      <family val="2"/>
    </font>
    <font>
      <b/>
      <sz val="8.5"/>
      <color theme="4"/>
      <name val="Tahoma"/>
      <family val="2"/>
    </font>
    <font>
      <sz val="8.5"/>
      <color theme="4"/>
      <name val="Tahoma"/>
      <family val="2"/>
    </font>
    <font>
      <sz val="8"/>
      <color theme="4"/>
      <name val="Helvetica"/>
      <family val="2"/>
    </font>
    <font>
      <sz val="8"/>
      <color theme="4"/>
      <name val="Arial Narrow"/>
      <family val="2"/>
    </font>
    <font>
      <sz val="5.5"/>
      <color theme="1"/>
      <name val="Arial"/>
      <family val="2"/>
    </font>
    <font>
      <b/>
      <sz val="6"/>
      <name val="Arial"/>
      <family val="2"/>
    </font>
    <font>
      <sz val="6"/>
      <name val="Arial"/>
      <family val="2"/>
    </font>
    <font>
      <vertAlign val="superscript"/>
      <sz val="7"/>
      <name val="Arial"/>
      <family val="2"/>
    </font>
    <font>
      <vertAlign val="superscript"/>
      <sz val="7"/>
      <color theme="1"/>
      <name val="Arial"/>
      <family val="2"/>
    </font>
  </fonts>
  <fills count="11">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4"/>
        <bgColor theme="4" tint="-0.249977111117893"/>
      </patternFill>
    </fill>
    <fill>
      <patternFill patternType="solid">
        <fgColor theme="4" tint="0.59999389629810485"/>
        <bgColor indexed="64"/>
      </patternFill>
    </fill>
    <fill>
      <patternFill patternType="solid">
        <fgColor indexed="13"/>
        <bgColor indexed="64"/>
      </patternFill>
    </fill>
    <fill>
      <patternFill patternType="solid">
        <fgColor theme="4" tint="-0.249977111117893"/>
        <bgColor indexed="64"/>
      </patternFill>
    </fill>
    <fill>
      <patternFill patternType="solid">
        <fgColor theme="4" tint="-0.249977111117893"/>
        <bgColor theme="4"/>
      </patternFill>
    </fill>
  </fills>
  <borders count="144">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top/>
      <bottom style="hair">
        <color theme="3" tint="0.39991454817346722"/>
      </bottom>
      <diagonal/>
    </border>
    <border>
      <left style="hair">
        <color theme="3" tint="0.39988402966399123"/>
      </left>
      <right style="hair">
        <color theme="3" tint="0.39988402966399123"/>
      </right>
      <top/>
      <bottom style="hair">
        <color theme="3" tint="0.39988402966399123"/>
      </bottom>
      <diagonal/>
    </border>
    <border>
      <left/>
      <right style="thin">
        <color theme="3" tint="0.39991454817346722"/>
      </right>
      <top/>
      <bottom style="hair">
        <color theme="3" tint="0.39991454817346722"/>
      </bottom>
      <diagonal/>
    </border>
    <border>
      <left style="thin">
        <color theme="3" tint="0.39994506668294322"/>
      </left>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88402966399123"/>
      </top>
      <bottom style="hair">
        <color theme="3" tint="0.39988402966399123"/>
      </bottom>
      <diagonal/>
    </border>
    <border>
      <left/>
      <right style="thin">
        <color theme="3" tint="0.39991454817346722"/>
      </right>
      <top style="hair">
        <color theme="3" tint="0.39991454817346722"/>
      </top>
      <bottom style="hair">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3" tint="0.39994506668294322"/>
      </left>
      <right/>
      <top style="hair">
        <color theme="3" tint="0.39991454817346722"/>
      </top>
      <bottom style="thin">
        <color theme="3" tint="0.39991454817346722"/>
      </bottom>
      <diagonal/>
    </border>
    <border>
      <left style="hair">
        <color theme="3" tint="0.39988402966399123"/>
      </left>
      <right style="hair">
        <color theme="3" tint="0.39988402966399123"/>
      </right>
      <top style="hair">
        <color theme="3" tint="0.39988402966399123"/>
      </top>
      <bottom style="thin">
        <color theme="3" tint="0.39991454817346722"/>
      </bottom>
      <diagonal/>
    </border>
    <border>
      <left/>
      <right style="thin">
        <color theme="3" tint="0.39991454817346722"/>
      </right>
      <top style="hair">
        <color theme="3" tint="0.399914548173467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style="hair">
        <color theme="3" tint="0.39991454817346722"/>
      </bottom>
      <diagonal/>
    </border>
    <border>
      <left style="hair">
        <color rgb="FF66CCFF"/>
      </left>
      <right style="hair">
        <color rgb="FF66CCFF"/>
      </right>
      <top/>
      <bottom/>
      <diagonal/>
    </border>
    <border>
      <left style="hair">
        <color rgb="FF66CCFF"/>
      </left>
      <right/>
      <top/>
      <bottom/>
      <diagonal/>
    </border>
    <border>
      <left style="thin">
        <color rgb="FF66CCFF"/>
      </left>
      <right style="thin">
        <color rgb="FF66CCFF"/>
      </right>
      <top style="thin">
        <color rgb="FF66CCFF"/>
      </top>
      <bottom style="thin">
        <color rgb="FF66CCFF"/>
      </bottom>
      <diagonal/>
    </border>
    <border>
      <left style="hair">
        <color theme="3" tint="0.39991454817346722"/>
      </left>
      <right style="hair">
        <color theme="3" tint="0.39991454817346722"/>
      </right>
      <top style="hair">
        <color theme="3" tint="0.39991454817346722"/>
      </top>
      <bottom/>
      <diagonal/>
    </border>
    <border>
      <left style="hair">
        <color theme="3" tint="0.39991454817346722"/>
      </left>
      <right style="hair">
        <color theme="3" tint="0.39991454817346722"/>
      </right>
      <top/>
      <bottom style="hair">
        <color theme="3" tint="0.39991454817346722"/>
      </bottom>
      <diagonal/>
    </border>
    <border>
      <left/>
      <right/>
      <top/>
      <bottom style="hair">
        <color theme="3" tint="0.39991454817346722"/>
      </bottom>
      <diagonal/>
    </border>
    <border>
      <left/>
      <right/>
      <top style="hair">
        <color theme="3" tint="0.39991454817346722"/>
      </top>
      <bottom/>
      <diagonal/>
    </border>
    <border>
      <left style="hair">
        <color theme="4"/>
      </left>
      <right style="hair">
        <color theme="4"/>
      </right>
      <top style="hair">
        <color theme="4"/>
      </top>
      <bottom/>
      <diagonal/>
    </border>
    <border>
      <left style="hair">
        <color theme="4"/>
      </left>
      <right style="hair">
        <color theme="4"/>
      </right>
      <top/>
      <bottom/>
      <diagonal/>
    </border>
    <border>
      <left style="hair">
        <color theme="4"/>
      </left>
      <right style="hair">
        <color theme="4"/>
      </right>
      <top/>
      <bottom style="hair">
        <color theme="4"/>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style="thin">
        <color theme="0"/>
      </right>
      <top style="thin">
        <color theme="0"/>
      </top>
      <bottom/>
      <diagonal/>
    </border>
    <border>
      <left/>
      <right/>
      <top style="thin">
        <color theme="4"/>
      </top>
      <bottom/>
      <diagonal/>
    </border>
    <border>
      <left/>
      <right style="thin">
        <color theme="4"/>
      </right>
      <top style="thin">
        <color theme="4"/>
      </top>
      <bottom/>
      <diagonal/>
    </border>
    <border>
      <left style="thin">
        <color theme="4"/>
      </left>
      <right/>
      <top/>
      <bottom style="thin">
        <color theme="4" tint="0.39997558519241921"/>
      </bottom>
      <diagonal/>
    </border>
    <border>
      <left/>
      <right style="thin">
        <color theme="4"/>
      </right>
      <top/>
      <bottom/>
      <diagonal/>
    </border>
    <border>
      <left style="thin">
        <color theme="4"/>
      </left>
      <right/>
      <top/>
      <bottom/>
      <diagonal/>
    </border>
    <border>
      <left style="thin">
        <color theme="4"/>
      </left>
      <right/>
      <top style="thin">
        <color theme="4"/>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
      <left style="thin">
        <color theme="4"/>
      </left>
      <right style="thin">
        <color theme="0"/>
      </right>
      <top style="thin">
        <color theme="4"/>
      </top>
      <bottom style="thin">
        <color theme="0"/>
      </bottom>
      <diagonal/>
    </border>
    <border>
      <left style="thin">
        <color theme="0"/>
      </left>
      <right style="thin">
        <color theme="0"/>
      </right>
      <top style="thin">
        <color theme="4"/>
      </top>
      <bottom style="thin">
        <color theme="0"/>
      </bottom>
      <diagonal/>
    </border>
    <border>
      <left style="thin">
        <color theme="0"/>
      </left>
      <right style="thin">
        <color theme="4"/>
      </right>
      <top style="thin">
        <color theme="4"/>
      </top>
      <bottom style="thin">
        <color theme="0"/>
      </bottom>
      <diagonal/>
    </border>
    <border>
      <left style="thin">
        <color theme="4"/>
      </left>
      <right style="thin">
        <color theme="0"/>
      </right>
      <top style="thin">
        <color theme="0"/>
      </top>
      <bottom style="thin">
        <color theme="0"/>
      </bottom>
      <diagonal/>
    </border>
    <border>
      <left style="thin">
        <color theme="0"/>
      </left>
      <right style="thin">
        <color theme="4"/>
      </right>
      <top style="thin">
        <color theme="0"/>
      </top>
      <bottom style="thin">
        <color theme="0"/>
      </bottom>
      <diagonal/>
    </border>
    <border>
      <left style="thin">
        <color theme="4"/>
      </left>
      <right style="thin">
        <color theme="0"/>
      </right>
      <top style="thin">
        <color theme="0"/>
      </top>
      <bottom style="thin">
        <color theme="4"/>
      </bottom>
      <diagonal/>
    </border>
    <border>
      <left style="thin">
        <color theme="0"/>
      </left>
      <right style="thin">
        <color theme="0"/>
      </right>
      <top style="thin">
        <color theme="0"/>
      </top>
      <bottom style="thin">
        <color theme="4"/>
      </bottom>
      <diagonal/>
    </border>
    <border>
      <left style="thin">
        <color theme="0"/>
      </left>
      <right style="thin">
        <color theme="4"/>
      </right>
      <top style="thin">
        <color theme="0"/>
      </top>
      <bottom style="thin">
        <color theme="4"/>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4.9989318521683403E-2"/>
      </left>
      <right/>
      <top/>
      <bottom style="thin">
        <color theme="0" tint="-4.9989318521683403E-2"/>
      </bottom>
      <diagonal/>
    </border>
    <border>
      <left/>
      <right/>
      <top/>
      <bottom style="thin">
        <color theme="0" tint="-4.9989318521683403E-2"/>
      </bottom>
      <diagonal/>
    </border>
    <border>
      <left/>
      <right style="thin">
        <color theme="0" tint="-4.9989318521683403E-2"/>
      </right>
      <top/>
      <bottom style="thin">
        <color theme="0" tint="-4.9989318521683403E-2"/>
      </bottom>
      <diagonal/>
    </border>
    <border>
      <left style="thin">
        <color theme="4"/>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4"/>
      </right>
      <top style="thin">
        <color theme="0" tint="-0.14996795556505021"/>
      </top>
      <bottom style="thin">
        <color theme="0" tint="-0.14996795556505021"/>
      </bottom>
      <diagonal/>
    </border>
    <border>
      <left style="thin">
        <color theme="4"/>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4"/>
      </right>
      <top style="thin">
        <color theme="0" tint="-0.14996795556505021"/>
      </top>
      <bottom/>
      <diagonal/>
    </border>
    <border>
      <left style="thin">
        <color theme="4"/>
      </left>
      <right style="thin">
        <color theme="0" tint="-0.14996795556505021"/>
      </right>
      <top style="thin">
        <color theme="4"/>
      </top>
      <bottom style="thin">
        <color theme="0" tint="-0.14996795556505021"/>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theme="0" tint="-0.14996795556505021"/>
      </left>
      <right style="thin">
        <color theme="4"/>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right/>
      <top style="thin">
        <color theme="0" tint="-0.14996795556505021"/>
      </top>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s>
  <cellStyleXfs count="7">
    <xf numFmtId="0" fontId="0" fillId="0" borderId="0"/>
    <xf numFmtId="43" fontId="1" fillId="0" borderId="0" applyFont="0" applyFill="0" applyBorder="0" applyAlignment="0" applyProtection="0"/>
    <xf numFmtId="9" fontId="1" fillId="0" borderId="0" applyFont="0" applyFill="0" applyBorder="0" applyAlignment="0" applyProtection="0"/>
    <xf numFmtId="170" fontId="5" fillId="0" borderId="0"/>
    <xf numFmtId="172" fontId="36" fillId="0" borderId="0"/>
    <xf numFmtId="0" fontId="40" fillId="0" borderId="0"/>
    <xf numFmtId="0" fontId="40" fillId="0" borderId="0"/>
  </cellStyleXfs>
  <cellXfs count="966">
    <xf numFmtId="0" fontId="0" fillId="0" borderId="0" xfId="0"/>
    <xf numFmtId="0" fontId="0" fillId="0" borderId="0" xfId="0" applyBorder="1"/>
    <xf numFmtId="0" fontId="5" fillId="0" borderId="0" xfId="0" quotePrefix="1" applyNumberFormat="1" applyFont="1" applyFill="1" applyBorder="1" applyAlignment="1">
      <alignment horizontal="left" vertical="center"/>
    </xf>
    <xf numFmtId="0" fontId="0" fillId="0" borderId="0" xfId="0" applyFont="1"/>
    <xf numFmtId="1" fontId="7" fillId="0" borderId="0" xfId="0" applyNumberFormat="1" applyFont="1" applyFill="1" applyBorder="1" applyAlignment="1">
      <alignment horizontal="centerContinuous"/>
    </xf>
    <xf numFmtId="0" fontId="7" fillId="0" borderId="0" xfId="0" applyFont="1" applyBorder="1"/>
    <xf numFmtId="1" fontId="7" fillId="0" borderId="0" xfId="0" applyNumberFormat="1" applyFont="1" applyFill="1" applyBorder="1"/>
    <xf numFmtId="1" fontId="7" fillId="0" borderId="0" xfId="0" applyNumberFormat="1" applyFont="1" applyFill="1" applyBorder="1" applyAlignment="1">
      <alignment horizontal="right"/>
    </xf>
    <xf numFmtId="164" fontId="7" fillId="0" borderId="0" xfId="0" applyNumberFormat="1" applyFont="1" applyFill="1" applyBorder="1" applyAlignment="1">
      <alignment horizontal="right"/>
    </xf>
    <xf numFmtId="166" fontId="7" fillId="0" borderId="0" xfId="2" applyNumberFormat="1" applyFont="1" applyFill="1" applyBorder="1" applyAlignment="1">
      <alignment horizontal="right"/>
    </xf>
    <xf numFmtId="49" fontId="7" fillId="0" borderId="0" xfId="0" applyNumberFormat="1" applyFont="1" applyBorder="1" applyAlignment="1">
      <alignment horizontal="right"/>
    </xf>
    <xf numFmtId="0" fontId="7" fillId="0" borderId="0" xfId="0" quotePrefix="1" applyFont="1" applyFill="1" applyBorder="1" applyAlignment="1">
      <alignment horizontal="left" vertical="center"/>
    </xf>
    <xf numFmtId="49" fontId="7" fillId="0" borderId="0" xfId="0" applyNumberFormat="1" applyFont="1" applyFill="1" applyBorder="1" applyAlignment="1">
      <alignment horizontal="right"/>
    </xf>
    <xf numFmtId="165" fontId="7" fillId="0" borderId="0" xfId="0" applyNumberFormat="1" applyFont="1" applyFill="1" applyBorder="1" applyAlignment="1">
      <alignment horizontal="right"/>
    </xf>
    <xf numFmtId="0" fontId="8" fillId="0" borderId="0" xfId="0" applyFont="1"/>
    <xf numFmtId="0" fontId="8" fillId="0" borderId="0" xfId="0" applyFont="1" applyBorder="1"/>
    <xf numFmtId="1" fontId="7" fillId="0" borderId="0" xfId="0" applyNumberFormat="1" applyFont="1" applyFill="1" applyBorder="1" applyAlignment="1">
      <alignment horizontal="center"/>
    </xf>
    <xf numFmtId="1" fontId="7" fillId="0" borderId="0" xfId="0" applyNumberFormat="1" applyFont="1" applyFill="1" applyBorder="1" applyAlignment="1">
      <alignment horizontal="left"/>
    </xf>
    <xf numFmtId="49" fontId="7" fillId="0" borderId="0" xfId="0" applyNumberFormat="1" applyFont="1" applyFill="1" applyBorder="1" applyAlignment="1">
      <alignment horizontal="left"/>
    </xf>
    <xf numFmtId="49" fontId="7" fillId="0" borderId="0" xfId="0" applyNumberFormat="1" applyFont="1" applyBorder="1" applyAlignment="1">
      <alignment horizontal="left"/>
    </xf>
    <xf numFmtId="49" fontId="7" fillId="0" borderId="0" xfId="0" applyNumberFormat="1" applyFont="1" applyFill="1" applyBorder="1" applyAlignment="1">
      <alignment horizontal="center"/>
    </xf>
    <xf numFmtId="49" fontId="7" fillId="0" borderId="0" xfId="0" applyNumberFormat="1" applyFont="1" applyBorder="1" applyAlignment="1">
      <alignment horizontal="center"/>
    </xf>
    <xf numFmtId="164" fontId="7" fillId="0" borderId="0" xfId="0" applyNumberFormat="1" applyFont="1" applyFill="1" applyBorder="1" applyAlignment="1">
      <alignment horizontal="center"/>
    </xf>
    <xf numFmtId="0" fontId="5" fillId="2" borderId="0" xfId="0" applyFont="1" applyFill="1" applyBorder="1"/>
    <xf numFmtId="0" fontId="4" fillId="2" borderId="0" xfId="0" applyNumberFormat="1" applyFont="1" applyFill="1" applyBorder="1" applyAlignment="1">
      <alignment horizontal="center"/>
    </xf>
    <xf numFmtId="0" fontId="5" fillId="2" borderId="0" xfId="0" applyNumberFormat="1" applyFont="1" applyFill="1" applyBorder="1"/>
    <xf numFmtId="1" fontId="13" fillId="0" borderId="0" xfId="0" applyNumberFormat="1" applyFont="1" applyFill="1" applyBorder="1" applyAlignment="1">
      <alignment horizontal="right"/>
    </xf>
    <xf numFmtId="0" fontId="13" fillId="0" borderId="0" xfId="0" quotePrefix="1" applyFont="1" applyFill="1" applyBorder="1" applyAlignment="1">
      <alignment horizontal="left"/>
    </xf>
    <xf numFmtId="0" fontId="13" fillId="0" borderId="1" xfId="0" applyFont="1" applyBorder="1"/>
    <xf numFmtId="49" fontId="13" fillId="0" borderId="0" xfId="0" applyNumberFormat="1" applyFont="1" applyFill="1" applyBorder="1" applyAlignment="1">
      <alignment horizontal="center"/>
    </xf>
    <xf numFmtId="1" fontId="13" fillId="0" borderId="0" xfId="0" applyNumberFormat="1" applyFont="1" applyFill="1" applyBorder="1"/>
    <xf numFmtId="1" fontId="13" fillId="0" borderId="0" xfId="0" applyNumberFormat="1" applyFont="1" applyFill="1" applyBorder="1" applyAlignment="1">
      <alignment horizontal="center"/>
    </xf>
    <xf numFmtId="0" fontId="13" fillId="0" borderId="0" xfId="0" applyFont="1" applyBorder="1"/>
    <xf numFmtId="164" fontId="13" fillId="0" borderId="0" xfId="0" applyNumberFormat="1" applyFont="1" applyFill="1" applyBorder="1" applyAlignment="1">
      <alignment horizontal="right"/>
    </xf>
    <xf numFmtId="49" fontId="13" fillId="0" borderId="0" xfId="0" applyNumberFormat="1" applyFont="1" applyBorder="1" applyAlignment="1">
      <alignment horizontal="center"/>
    </xf>
    <xf numFmtId="0" fontId="14" fillId="0" borderId="0" xfId="0" quotePrefix="1" applyFont="1" applyFill="1" applyBorder="1" applyAlignment="1">
      <alignment horizontal="right"/>
    </xf>
    <xf numFmtId="164" fontId="13" fillId="0" borderId="1" xfId="0" applyNumberFormat="1" applyFont="1" applyFill="1" applyBorder="1" applyAlignment="1">
      <alignment horizontal="right"/>
    </xf>
    <xf numFmtId="0" fontId="13" fillId="0" borderId="0" xfId="0" applyFont="1" applyBorder="1" applyAlignment="1"/>
    <xf numFmtId="166" fontId="13" fillId="0" borderId="0" xfId="2" applyNumberFormat="1" applyFont="1" applyFill="1" applyBorder="1" applyAlignment="1">
      <alignment horizontal="right"/>
    </xf>
    <xf numFmtId="164" fontId="13" fillId="0" borderId="0" xfId="0" applyNumberFormat="1" applyFont="1" applyFill="1" applyBorder="1" applyAlignment="1">
      <alignment horizontal="center"/>
    </xf>
    <xf numFmtId="0" fontId="13" fillId="0" borderId="0" xfId="0" quotePrefix="1" applyFont="1" applyFill="1" applyBorder="1" applyAlignment="1">
      <alignment horizontal="left" vertical="center"/>
    </xf>
    <xf numFmtId="164" fontId="13" fillId="0" borderId="0" xfId="0" applyNumberFormat="1" applyFont="1" applyFill="1" applyBorder="1" applyAlignment="1">
      <alignment horizontal="left"/>
    </xf>
    <xf numFmtId="1" fontId="13" fillId="0" borderId="1" xfId="0" applyNumberFormat="1" applyFont="1" applyFill="1" applyBorder="1"/>
    <xf numFmtId="165" fontId="13" fillId="0" borderId="0" xfId="0" applyNumberFormat="1" applyFont="1" applyFill="1" applyBorder="1" applyAlignment="1">
      <alignment horizontal="right"/>
    </xf>
    <xf numFmtId="1" fontId="13" fillId="0" borderId="0" xfId="0" applyNumberFormat="1" applyFont="1" applyFill="1" applyBorder="1" applyAlignment="1">
      <alignment horizontal="left"/>
    </xf>
    <xf numFmtId="0" fontId="11" fillId="0" borderId="0" xfId="0" applyFont="1" applyBorder="1" applyAlignment="1">
      <alignment vertical="center"/>
    </xf>
    <xf numFmtId="0" fontId="7" fillId="0" borderId="0" xfId="0" applyFont="1" applyFill="1" applyBorder="1"/>
    <xf numFmtId="0" fontId="7" fillId="0" borderId="0" xfId="0" applyFont="1" applyFill="1" applyBorder="1" applyAlignment="1">
      <alignment horizontal="left"/>
    </xf>
    <xf numFmtId="0" fontId="0" fillId="0" borderId="0" xfId="0" applyFont="1" applyBorder="1" applyAlignment="1">
      <alignment horizontal="center"/>
    </xf>
    <xf numFmtId="0" fontId="9" fillId="2" borderId="0" xfId="0" applyFont="1" applyFill="1" applyBorder="1"/>
    <xf numFmtId="0" fontId="0" fillId="0" borderId="0" xfId="0" applyFont="1" applyFill="1"/>
    <xf numFmtId="0" fontId="15" fillId="0" borderId="0" xfId="0" applyFont="1" applyFill="1" applyBorder="1" applyAlignment="1">
      <alignment vertical="center"/>
    </xf>
    <xf numFmtId="17" fontId="15" fillId="0" borderId="0" xfId="0" applyNumberFormat="1" applyFont="1" applyFill="1" applyBorder="1" applyAlignment="1">
      <alignment vertical="center"/>
    </xf>
    <xf numFmtId="0" fontId="15" fillId="0" borderId="0" xfId="0" applyNumberFormat="1" applyFont="1" applyFill="1" applyBorder="1" applyAlignment="1">
      <alignment vertical="center"/>
    </xf>
    <xf numFmtId="43" fontId="15" fillId="0" borderId="0" xfId="1" applyFont="1" applyFill="1" applyBorder="1" applyAlignment="1">
      <alignment vertical="center"/>
    </xf>
    <xf numFmtId="0" fontId="15" fillId="0" borderId="0" xfId="0" applyFont="1" applyFill="1" applyBorder="1" applyAlignment="1">
      <alignment horizontal="center" vertical="center"/>
    </xf>
    <xf numFmtId="0" fontId="9" fillId="0" borderId="0" xfId="0" applyFont="1" applyFill="1" applyBorder="1" applyAlignment="1">
      <alignment vertical="center"/>
    </xf>
    <xf numFmtId="0" fontId="5" fillId="0" borderId="0" xfId="0" applyFont="1" applyFill="1" applyBorder="1" applyAlignment="1">
      <alignment horizontal="center" vertical="center"/>
    </xf>
    <xf numFmtId="0" fontId="8" fillId="0" borderId="0" xfId="0" applyFont="1" applyFill="1" applyBorder="1"/>
    <xf numFmtId="0" fontId="8" fillId="0" borderId="0" xfId="0" applyFont="1" applyFill="1"/>
    <xf numFmtId="0" fontId="15" fillId="0" borderId="0" xfId="0" applyNumberFormat="1" applyFont="1" applyFill="1" applyBorder="1" applyAlignment="1">
      <alignment horizontal="center" vertical="center"/>
    </xf>
    <xf numFmtId="0" fontId="0" fillId="0" borderId="0" xfId="0" applyFont="1" applyFill="1" applyAlignment="1">
      <alignment vertical="center"/>
    </xf>
    <xf numFmtId="0" fontId="9" fillId="0" borderId="0" xfId="0" applyFont="1" applyFill="1" applyBorder="1" applyAlignment="1">
      <alignment vertical="center" wrapText="1"/>
    </xf>
    <xf numFmtId="43" fontId="9" fillId="0" borderId="0" xfId="1" applyFont="1" applyFill="1" applyBorder="1" applyAlignment="1">
      <alignment vertical="center" wrapText="1"/>
    </xf>
    <xf numFmtId="0" fontId="15" fillId="0" borderId="0" xfId="0" applyFont="1" applyFill="1" applyBorder="1" applyAlignment="1">
      <alignment vertical="center" wrapText="1"/>
    </xf>
    <xf numFmtId="0" fontId="9" fillId="0" borderId="0" xfId="0" applyFont="1" applyFill="1" applyBorder="1" applyAlignment="1">
      <alignment horizontal="justify" vertical="center"/>
    </xf>
    <xf numFmtId="0" fontId="9" fillId="0" borderId="0" xfId="0" quotePrefix="1" applyFont="1" applyFill="1" applyBorder="1" applyAlignment="1">
      <alignment horizontal="left" vertical="center"/>
    </xf>
    <xf numFmtId="0" fontId="9" fillId="0" borderId="0" xfId="0" quotePrefix="1" applyNumberFormat="1" applyFont="1" applyFill="1" applyBorder="1" applyAlignment="1">
      <alignment vertical="center" wrapText="1"/>
    </xf>
    <xf numFmtId="0" fontId="9" fillId="0" borderId="0" xfId="0" applyNumberFormat="1" applyFont="1" applyFill="1" applyBorder="1" applyAlignment="1">
      <alignment vertical="center"/>
    </xf>
    <xf numFmtId="0" fontId="16" fillId="0" borderId="0" xfId="0" applyFont="1" applyFill="1" applyBorder="1" applyAlignment="1">
      <alignment horizontal="left" vertical="center" wrapText="1"/>
    </xf>
    <xf numFmtId="0" fontId="5" fillId="0" borderId="0" xfId="0" applyFont="1" applyFill="1" applyBorder="1" applyAlignment="1">
      <alignment vertical="center"/>
    </xf>
    <xf numFmtId="0" fontId="10" fillId="0" borderId="0" xfId="0" applyFont="1" applyFill="1" applyBorder="1" applyAlignment="1">
      <alignment horizontal="left" vertical="center" wrapText="1"/>
    </xf>
    <xf numFmtId="0" fontId="7" fillId="0" borderId="0" xfId="0" applyFont="1" applyFill="1" applyBorder="1" applyAlignment="1">
      <alignment vertical="center"/>
    </xf>
    <xf numFmtId="165" fontId="7" fillId="0" borderId="0" xfId="0" applyNumberFormat="1" applyFont="1" applyFill="1" applyBorder="1" applyAlignment="1">
      <alignment horizontal="right" vertical="center"/>
    </xf>
    <xf numFmtId="49" fontId="7" fillId="0" borderId="0" xfId="0" applyNumberFormat="1" applyFont="1" applyFill="1" applyBorder="1" applyAlignment="1">
      <alignment horizontal="center" vertical="center"/>
    </xf>
    <xf numFmtId="0" fontId="8" fillId="0" borderId="0" xfId="0" applyFont="1" applyFill="1" applyBorder="1" applyAlignment="1">
      <alignment vertical="center"/>
    </xf>
    <xf numFmtId="0" fontId="8" fillId="0" borderId="0" xfId="0" applyFont="1" applyFill="1" applyAlignment="1">
      <alignment vertical="center"/>
    </xf>
    <xf numFmtId="0" fontId="17" fillId="0" borderId="0" xfId="0" applyFont="1" applyFill="1" applyBorder="1" applyAlignment="1">
      <alignment vertical="center"/>
    </xf>
    <xf numFmtId="0" fontId="9" fillId="0" borderId="0" xfId="0" quotePrefix="1" applyFont="1" applyFill="1" applyBorder="1" applyAlignment="1">
      <alignment horizontal="right" vertical="top"/>
    </xf>
    <xf numFmtId="0" fontId="15" fillId="0" borderId="0" xfId="0" quotePrefix="1" applyFont="1" applyFill="1" applyBorder="1" applyAlignment="1">
      <alignment horizontal="right" vertical="top"/>
    </xf>
    <xf numFmtId="0" fontId="15" fillId="0" borderId="0" xfId="0" applyFont="1" applyFill="1" applyBorder="1" applyAlignment="1">
      <alignment vertical="top"/>
    </xf>
    <xf numFmtId="0" fontId="8" fillId="0" borderId="0" xfId="0" applyFont="1" applyFill="1" applyBorder="1" applyAlignment="1">
      <alignment horizontal="left" vertical="center" wrapText="1"/>
    </xf>
    <xf numFmtId="0" fontId="18" fillId="0" borderId="0" xfId="0" applyNumberFormat="1" applyFont="1" applyFill="1" applyBorder="1" applyAlignment="1">
      <alignment vertical="center"/>
    </xf>
    <xf numFmtId="0" fontId="5" fillId="2" borderId="0" xfId="0" applyNumberFormat="1" applyFont="1" applyFill="1" applyAlignment="1">
      <alignment horizontal="left"/>
    </xf>
    <xf numFmtId="0" fontId="5" fillId="2" borderId="0" xfId="0" applyNumberFormat="1" applyFont="1" applyFill="1"/>
    <xf numFmtId="43" fontId="4" fillId="2" borderId="0" xfId="1" quotePrefix="1" applyFont="1" applyFill="1" applyAlignment="1">
      <alignment horizontal="center"/>
    </xf>
    <xf numFmtId="17" fontId="5" fillId="2" borderId="0" xfId="0" applyNumberFormat="1" applyFont="1" applyFill="1" applyAlignment="1">
      <alignment horizontal="centerContinuous"/>
    </xf>
    <xf numFmtId="0" fontId="4" fillId="2" borderId="0" xfId="0" applyNumberFormat="1" applyFont="1" applyFill="1" applyAlignment="1">
      <alignment horizontal="centerContinuous"/>
    </xf>
    <xf numFmtId="0" fontId="5" fillId="2" borderId="0" xfId="0" applyNumberFormat="1" applyFont="1" applyFill="1" applyAlignment="1">
      <alignment horizontal="centerContinuous"/>
    </xf>
    <xf numFmtId="0" fontId="10" fillId="2" borderId="0" xfId="0" applyNumberFormat="1" applyFont="1" applyFill="1" applyBorder="1" applyAlignment="1">
      <alignment horizontal="right"/>
    </xf>
    <xf numFmtId="167" fontId="5" fillId="0" borderId="0" xfId="0" applyNumberFormat="1" applyFont="1" applyFill="1" applyBorder="1" applyAlignment="1">
      <alignment horizontal="right" vertical="center"/>
    </xf>
    <xf numFmtId="0" fontId="5" fillId="2" borderId="0" xfId="0" applyNumberFormat="1" applyFont="1" applyFill="1" applyBorder="1" applyAlignment="1">
      <alignment horizontal="right"/>
    </xf>
    <xf numFmtId="0" fontId="5" fillId="2" borderId="0" xfId="0" quotePrefix="1" applyNumberFormat="1" applyFont="1" applyFill="1" applyBorder="1" applyAlignment="1">
      <alignment horizontal="left" vertical="top"/>
    </xf>
    <xf numFmtId="0" fontId="5" fillId="0" borderId="0" xfId="0" applyNumberFormat="1" applyFont="1" applyFill="1" applyAlignment="1">
      <alignment vertical="center"/>
    </xf>
    <xf numFmtId="0" fontId="5" fillId="2" borderId="0" xfId="0" quotePrefix="1" applyNumberFormat="1" applyFont="1" applyFill="1" applyBorder="1" applyAlignment="1">
      <alignment horizontal="left" vertical="center"/>
    </xf>
    <xf numFmtId="0" fontId="0" fillId="0" borderId="0" xfId="0" applyFont="1" applyAlignment="1">
      <alignment vertical="center"/>
    </xf>
    <xf numFmtId="0" fontId="5" fillId="2" borderId="0" xfId="0" applyNumberFormat="1" applyFont="1" applyFill="1" applyAlignment="1">
      <alignment horizontal="left" vertical="center"/>
    </xf>
    <xf numFmtId="0" fontId="5" fillId="2" borderId="0" xfId="0" applyNumberFormat="1" applyFont="1" applyFill="1" applyAlignment="1">
      <alignment vertical="center"/>
    </xf>
    <xf numFmtId="17" fontId="5" fillId="2" borderId="0" xfId="0" applyNumberFormat="1" applyFont="1" applyFill="1" applyAlignment="1">
      <alignment horizontal="centerContinuous" vertical="center"/>
    </xf>
    <xf numFmtId="0" fontId="4" fillId="2" borderId="0" xfId="0" applyNumberFormat="1" applyFont="1" applyFill="1" applyAlignment="1">
      <alignment horizontal="centerContinuous" vertical="center"/>
    </xf>
    <xf numFmtId="0" fontId="5" fillId="2" borderId="0" xfId="0" applyNumberFormat="1" applyFont="1" applyFill="1" applyAlignment="1">
      <alignment horizontal="centerContinuous" vertical="center"/>
    </xf>
    <xf numFmtId="0" fontId="10" fillId="2" borderId="0" xfId="0" applyNumberFormat="1" applyFont="1" applyFill="1" applyBorder="1" applyAlignment="1">
      <alignment horizontal="right" vertical="center"/>
    </xf>
    <xf numFmtId="0" fontId="5" fillId="2" borderId="0" xfId="0" applyNumberFormat="1" applyFont="1" applyFill="1" applyBorder="1" applyAlignment="1">
      <alignment horizontal="right" vertical="center"/>
    </xf>
    <xf numFmtId="0" fontId="5" fillId="0" borderId="0" xfId="0" applyNumberFormat="1" applyFont="1" applyFill="1" applyAlignment="1">
      <alignment horizontal="left" vertical="center"/>
    </xf>
    <xf numFmtId="17" fontId="4" fillId="0" borderId="0" xfId="0" quotePrefix="1" applyNumberFormat="1" applyFont="1" applyFill="1" applyAlignment="1">
      <alignment horizontal="left" vertical="center"/>
    </xf>
    <xf numFmtId="17" fontId="5" fillId="0" borderId="0" xfId="0" applyNumberFormat="1" applyFont="1" applyFill="1" applyAlignment="1">
      <alignment horizontal="left" vertical="center"/>
    </xf>
    <xf numFmtId="0" fontId="4" fillId="0" borderId="0" xfId="0" applyNumberFormat="1" applyFont="1" applyFill="1" applyAlignment="1">
      <alignment horizontal="left" vertical="center"/>
    </xf>
    <xf numFmtId="0" fontId="10" fillId="0" borderId="0" xfId="0" applyNumberFormat="1" applyFont="1" applyFill="1" applyBorder="1" applyAlignment="1">
      <alignment horizontal="left" vertical="center"/>
    </xf>
    <xf numFmtId="43" fontId="4" fillId="0" borderId="0" xfId="1" quotePrefix="1" applyFont="1" applyFill="1" applyAlignment="1">
      <alignment horizontal="center" vertical="center"/>
    </xf>
    <xf numFmtId="17" fontId="5" fillId="0" borderId="0" xfId="0" applyNumberFormat="1" applyFont="1" applyFill="1" applyAlignment="1">
      <alignment horizontal="centerContinuous" vertical="center"/>
    </xf>
    <xf numFmtId="0" fontId="4" fillId="0" borderId="0" xfId="0" applyNumberFormat="1" applyFont="1" applyFill="1" applyAlignment="1">
      <alignment horizontal="centerContinuous" vertical="center"/>
    </xf>
    <xf numFmtId="0" fontId="5" fillId="0" borderId="0" xfId="0" applyNumberFormat="1" applyFont="1" applyFill="1" applyAlignment="1">
      <alignment horizontal="centerContinuous" vertical="center"/>
    </xf>
    <xf numFmtId="0" fontId="10" fillId="0" borderId="0" xfId="0" applyNumberFormat="1" applyFont="1" applyFill="1" applyBorder="1" applyAlignment="1">
      <alignment horizontal="right" vertical="center"/>
    </xf>
    <xf numFmtId="17" fontId="20" fillId="0" borderId="0" xfId="0" applyNumberFormat="1" applyFont="1" applyFill="1" applyBorder="1" applyAlignment="1">
      <alignment horizontal="center" vertical="center"/>
    </xf>
    <xf numFmtId="0" fontId="19" fillId="0" borderId="0" xfId="0" applyNumberFormat="1" applyFont="1" applyFill="1" applyBorder="1" applyAlignment="1">
      <alignment horizontal="center" vertical="center"/>
    </xf>
    <xf numFmtId="0" fontId="5" fillId="0" borderId="0" xfId="0" applyNumberFormat="1" applyFont="1" applyFill="1" applyBorder="1" applyAlignment="1">
      <alignment horizontal="right" vertical="center"/>
    </xf>
    <xf numFmtId="0" fontId="20" fillId="0" borderId="0" xfId="0" quotePrefix="1" applyNumberFormat="1" applyFont="1" applyFill="1" applyBorder="1" applyAlignment="1">
      <alignment horizontal="left" vertical="center"/>
    </xf>
    <xf numFmtId="0" fontId="19" fillId="0" borderId="0" xfId="0" quotePrefix="1" applyNumberFormat="1" applyFont="1" applyFill="1" applyBorder="1" applyAlignment="1">
      <alignment horizontal="left" vertical="center"/>
    </xf>
    <xf numFmtId="17" fontId="19" fillId="0" borderId="0" xfId="0" applyNumberFormat="1" applyFont="1" applyFill="1" applyBorder="1" applyAlignment="1">
      <alignment horizontal="center" vertical="center"/>
    </xf>
    <xf numFmtId="0" fontId="19" fillId="0" borderId="0" xfId="0" applyNumberFormat="1" applyFont="1" applyFill="1" applyBorder="1" applyAlignment="1">
      <alignment horizontal="center" vertical="center" wrapText="1"/>
    </xf>
    <xf numFmtId="168" fontId="19" fillId="0" borderId="0" xfId="0" applyNumberFormat="1" applyFont="1" applyFill="1" applyBorder="1" applyAlignment="1">
      <alignment horizontal="center" vertical="center"/>
    </xf>
    <xf numFmtId="0" fontId="19" fillId="0" borderId="0" xfId="0" quotePrefix="1" applyNumberFormat="1" applyFont="1" applyFill="1" applyBorder="1" applyAlignment="1">
      <alignment horizontal="center" vertical="center"/>
    </xf>
    <xf numFmtId="166" fontId="4" fillId="0" borderId="0" xfId="2" applyNumberFormat="1" applyFont="1" applyFill="1" applyBorder="1" applyAlignment="1">
      <alignment horizontal="right" vertical="center"/>
    </xf>
    <xf numFmtId="166" fontId="4" fillId="0" borderId="0" xfId="0" applyNumberFormat="1" applyFont="1" applyFill="1" applyBorder="1" applyAlignment="1">
      <alignment horizontal="right" vertical="center"/>
    </xf>
    <xf numFmtId="0" fontId="4" fillId="0" borderId="0" xfId="0" quotePrefix="1" applyNumberFormat="1" applyFont="1" applyFill="1" applyBorder="1" applyAlignment="1">
      <alignment horizontal="left" vertical="center"/>
    </xf>
    <xf numFmtId="167" fontId="4" fillId="0" borderId="0" xfId="0" applyNumberFormat="1" applyFont="1" applyFill="1" applyBorder="1" applyAlignment="1">
      <alignment horizontal="right" vertical="center"/>
    </xf>
    <xf numFmtId="166" fontId="5" fillId="0" borderId="0" xfId="0" applyNumberFormat="1" applyFont="1" applyFill="1" applyBorder="1" applyAlignment="1">
      <alignment horizontal="right" vertical="center"/>
    </xf>
    <xf numFmtId="9" fontId="4" fillId="0" borderId="0" xfId="2" applyFont="1" applyFill="1" applyBorder="1" applyAlignment="1">
      <alignment horizontal="right" vertical="center"/>
    </xf>
    <xf numFmtId="166" fontId="5" fillId="0" borderId="0" xfId="2" applyNumberFormat="1" applyFont="1" applyFill="1" applyBorder="1" applyAlignment="1">
      <alignment horizontal="right" vertical="center"/>
    </xf>
    <xf numFmtId="169" fontId="4" fillId="0" borderId="0" xfId="2" applyNumberFormat="1" applyFont="1" applyFill="1" applyBorder="1" applyAlignment="1">
      <alignment horizontal="right" vertical="center"/>
    </xf>
    <xf numFmtId="0" fontId="13" fillId="0" borderId="0" xfId="0" applyNumberFormat="1" applyFont="1" applyFill="1" applyBorder="1" applyAlignment="1">
      <alignment horizontal="right" vertical="center"/>
    </xf>
    <xf numFmtId="0" fontId="13" fillId="0" borderId="0" xfId="0" quotePrefix="1" applyNumberFormat="1" applyFont="1" applyFill="1" applyBorder="1" applyAlignment="1">
      <alignment horizontal="left" vertical="center"/>
    </xf>
    <xf numFmtId="0" fontId="13" fillId="0" borderId="0" xfId="0" applyNumberFormat="1" applyFont="1" applyFill="1" applyAlignment="1">
      <alignment vertical="center"/>
    </xf>
    <xf numFmtId="0" fontId="21" fillId="0" borderId="0" xfId="0" quotePrefix="1" applyNumberFormat="1" applyFont="1" applyFill="1" applyBorder="1" applyAlignment="1">
      <alignment horizontal="left" vertical="center"/>
    </xf>
    <xf numFmtId="167" fontId="21" fillId="0" borderId="0" xfId="0" applyNumberFormat="1" applyFont="1" applyFill="1" applyBorder="1" applyAlignment="1">
      <alignment horizontal="right" vertical="center"/>
    </xf>
    <xf numFmtId="166" fontId="21" fillId="0" borderId="0" xfId="2" quotePrefix="1" applyNumberFormat="1" applyFont="1" applyFill="1" applyBorder="1" applyAlignment="1">
      <alignment horizontal="left" vertical="center"/>
    </xf>
    <xf numFmtId="166" fontId="13" fillId="0" borderId="0" xfId="2" applyNumberFormat="1" applyFont="1" applyFill="1" applyBorder="1" applyAlignment="1">
      <alignment horizontal="right" vertical="center"/>
    </xf>
    <xf numFmtId="0" fontId="13" fillId="0" borderId="6" xfId="0" quotePrefix="1" applyNumberFormat="1" applyFont="1" applyFill="1" applyBorder="1" applyAlignment="1">
      <alignment horizontal="left" vertical="center"/>
    </xf>
    <xf numFmtId="0" fontId="13" fillId="4" borderId="7" xfId="0" quotePrefix="1" applyNumberFormat="1" applyFont="1" applyFill="1" applyBorder="1" applyAlignment="1">
      <alignment horizontal="left" vertical="center"/>
    </xf>
    <xf numFmtId="0" fontId="13" fillId="0" borderId="7" xfId="0" quotePrefix="1" applyNumberFormat="1" applyFont="1" applyFill="1" applyBorder="1" applyAlignment="1">
      <alignment horizontal="left" vertical="center"/>
    </xf>
    <xf numFmtId="0" fontId="13" fillId="4" borderId="6" xfId="0" quotePrefix="1" applyNumberFormat="1" applyFont="1" applyFill="1" applyBorder="1" applyAlignment="1">
      <alignment horizontal="left" vertical="center"/>
    </xf>
    <xf numFmtId="166" fontId="13" fillId="4" borderId="11" xfId="2" applyNumberFormat="1" applyFont="1" applyFill="1" applyBorder="1" applyAlignment="1">
      <alignment horizontal="right" vertical="center"/>
    </xf>
    <xf numFmtId="166" fontId="13" fillId="0" borderId="13" xfId="2" applyNumberFormat="1" applyFont="1" applyFill="1" applyBorder="1" applyAlignment="1">
      <alignment horizontal="right" vertical="center"/>
    </xf>
    <xf numFmtId="166" fontId="21" fillId="4" borderId="16" xfId="2" applyNumberFormat="1" applyFont="1" applyFill="1" applyBorder="1" applyAlignment="1">
      <alignment horizontal="right" vertical="center"/>
    </xf>
    <xf numFmtId="166" fontId="13" fillId="4" borderId="10" xfId="2" applyNumberFormat="1" applyFont="1" applyFill="1" applyBorder="1" applyAlignment="1">
      <alignment horizontal="right" vertical="center"/>
    </xf>
    <xf numFmtId="166" fontId="21" fillId="4" borderId="15" xfId="2" applyNumberFormat="1" applyFont="1" applyFill="1" applyBorder="1" applyAlignment="1">
      <alignment horizontal="right" vertical="center"/>
    </xf>
    <xf numFmtId="0" fontId="21" fillId="4" borderId="8" xfId="0" quotePrefix="1" applyNumberFormat="1" applyFont="1" applyFill="1" applyBorder="1" applyAlignment="1">
      <alignment horizontal="left" vertical="center" wrapText="1"/>
    </xf>
    <xf numFmtId="0" fontId="19" fillId="2" borderId="0" xfId="0" applyNumberFormat="1" applyFont="1" applyFill="1" applyBorder="1"/>
    <xf numFmtId="0" fontId="20" fillId="2" borderId="0" xfId="0" quotePrefix="1" applyNumberFormat="1" applyFont="1" applyFill="1" applyBorder="1" applyAlignment="1">
      <alignment horizontal="centerContinuous"/>
    </xf>
    <xf numFmtId="0" fontId="19" fillId="2" borderId="0" xfId="0" applyNumberFormat="1" applyFont="1" applyFill="1" applyBorder="1" applyAlignment="1">
      <alignment horizontal="centerContinuous"/>
    </xf>
    <xf numFmtId="0" fontId="20" fillId="2" borderId="0" xfId="0" applyNumberFormat="1" applyFont="1" applyFill="1" applyBorder="1" applyAlignment="1">
      <alignment horizontal="centerContinuous"/>
    </xf>
    <xf numFmtId="0" fontId="19" fillId="2" borderId="0" xfId="0" applyNumberFormat="1" applyFont="1" applyFill="1" applyBorder="1" applyAlignment="1">
      <alignment horizontal="right"/>
    </xf>
    <xf numFmtId="49" fontId="13" fillId="0" borderId="0" xfId="0" applyNumberFormat="1" applyFont="1" applyBorder="1" applyAlignment="1">
      <alignment horizontal="right"/>
    </xf>
    <xf numFmtId="0" fontId="13" fillId="2" borderId="0" xfId="0" applyNumberFormat="1" applyFont="1" applyFill="1"/>
    <xf numFmtId="167" fontId="21" fillId="2" borderId="0" xfId="0" applyNumberFormat="1" applyFont="1" applyFill="1" applyBorder="1" applyAlignment="1">
      <alignment horizontal="right" vertical="center"/>
    </xf>
    <xf numFmtId="166" fontId="21" fillId="2" borderId="0" xfId="2" applyNumberFormat="1" applyFont="1" applyFill="1" applyBorder="1" applyAlignment="1">
      <alignment horizontal="right" vertical="center"/>
    </xf>
    <xf numFmtId="166" fontId="21" fillId="2" borderId="0" xfId="0" applyNumberFormat="1" applyFont="1" applyFill="1" applyBorder="1" applyAlignment="1">
      <alignment horizontal="right" vertical="center"/>
    </xf>
    <xf numFmtId="0" fontId="13" fillId="2" borderId="0" xfId="0" quotePrefix="1" applyNumberFormat="1" applyFont="1" applyFill="1" applyBorder="1" applyAlignment="1">
      <alignment horizontal="left" vertical="top"/>
    </xf>
    <xf numFmtId="0" fontId="13" fillId="2" borderId="0" xfId="0" applyNumberFormat="1" applyFont="1" applyFill="1" applyAlignment="1">
      <alignment vertical="center"/>
    </xf>
    <xf numFmtId="0" fontId="13" fillId="2" borderId="0" xfId="0" applyNumberFormat="1" applyFont="1" applyFill="1" applyBorder="1" applyAlignment="1">
      <alignment horizontal="right"/>
    </xf>
    <xf numFmtId="0" fontId="0" fillId="0" borderId="0" xfId="0" applyFont="1" applyBorder="1"/>
    <xf numFmtId="17" fontId="2" fillId="3" borderId="21" xfId="0" applyNumberFormat="1" applyFont="1" applyFill="1" applyBorder="1" applyAlignment="1">
      <alignment horizontal="center" vertical="center"/>
    </xf>
    <xf numFmtId="17" fontId="2" fillId="3" borderId="21" xfId="0" applyNumberFormat="1" applyFont="1" applyFill="1" applyBorder="1" applyAlignment="1">
      <alignment horizontal="center" vertical="center" wrapText="1"/>
    </xf>
    <xf numFmtId="0" fontId="2" fillId="3" borderId="21" xfId="0" applyNumberFormat="1" applyFont="1" applyFill="1" applyBorder="1" applyAlignment="1">
      <alignment horizontal="center" vertical="center" wrapText="1"/>
    </xf>
    <xf numFmtId="17" fontId="2" fillId="3" borderId="22" xfId="0" applyNumberFormat="1" applyFont="1" applyFill="1" applyBorder="1" applyAlignment="1">
      <alignment horizontal="center" vertical="center" wrapText="1"/>
    </xf>
    <xf numFmtId="167" fontId="13" fillId="0" borderId="24" xfId="0" applyNumberFormat="1" applyFont="1" applyFill="1" applyBorder="1" applyAlignment="1">
      <alignment horizontal="left"/>
    </xf>
    <xf numFmtId="167" fontId="13" fillId="4" borderId="25" xfId="0" applyNumberFormat="1" applyFont="1" applyFill="1" applyBorder="1" applyAlignment="1">
      <alignment horizontal="left" vertical="center"/>
    </xf>
    <xf numFmtId="167" fontId="13" fillId="0" borderId="25" xfId="0" applyNumberFormat="1" applyFont="1" applyFill="1" applyBorder="1" applyAlignment="1">
      <alignment horizontal="left" vertical="center"/>
    </xf>
    <xf numFmtId="166" fontId="21" fillId="0" borderId="29" xfId="2" applyNumberFormat="1" applyFont="1" applyFill="1" applyBorder="1" applyAlignment="1">
      <alignment horizontal="right"/>
    </xf>
    <xf numFmtId="166" fontId="21" fillId="4" borderId="31" xfId="2" applyNumberFormat="1" applyFont="1" applyFill="1" applyBorder="1" applyAlignment="1">
      <alignment horizontal="right" vertical="center"/>
    </xf>
    <xf numFmtId="166" fontId="21" fillId="0" borderId="31" xfId="2" applyNumberFormat="1" applyFont="1" applyFill="1" applyBorder="1" applyAlignment="1">
      <alignment horizontal="right" vertical="center"/>
    </xf>
    <xf numFmtId="0" fontId="13" fillId="4" borderId="24" xfId="0" quotePrefix="1" applyNumberFormat="1" applyFont="1" applyFill="1" applyBorder="1" applyAlignment="1">
      <alignment horizontal="left" vertical="center"/>
    </xf>
    <xf numFmtId="0" fontId="13" fillId="0" borderId="25" xfId="0" quotePrefix="1" applyNumberFormat="1" applyFont="1" applyFill="1" applyBorder="1" applyAlignment="1">
      <alignment horizontal="left" vertical="center"/>
    </xf>
    <xf numFmtId="0" fontId="21" fillId="4" borderId="26" xfId="0" quotePrefix="1" applyNumberFormat="1" applyFont="1" applyFill="1" applyBorder="1" applyAlignment="1">
      <alignment horizontal="left" vertical="center" wrapText="1"/>
    </xf>
    <xf numFmtId="0" fontId="21" fillId="0" borderId="5" xfId="0" quotePrefix="1" applyNumberFormat="1" applyFont="1" applyFill="1" applyBorder="1" applyAlignment="1">
      <alignment horizontal="left" vertical="center"/>
    </xf>
    <xf numFmtId="167" fontId="21" fillId="4" borderId="23" xfId="0" applyNumberFormat="1" applyFont="1" applyFill="1" applyBorder="1" applyAlignment="1">
      <alignment horizontal="left" vertical="center"/>
    </xf>
    <xf numFmtId="166" fontId="21" fillId="4" borderId="40" xfId="2" applyNumberFormat="1" applyFont="1" applyFill="1" applyBorder="1" applyAlignment="1">
      <alignment horizontal="right" vertical="center"/>
    </xf>
    <xf numFmtId="0" fontId="13" fillId="2" borderId="0" xfId="0" quotePrefix="1" applyNumberFormat="1" applyFont="1" applyFill="1" applyBorder="1" applyAlignment="1">
      <alignment horizontal="left" vertical="top" wrapText="1"/>
    </xf>
    <xf numFmtId="0" fontId="21" fillId="0" borderId="0" xfId="0" applyFont="1" applyBorder="1" applyAlignment="1">
      <alignment vertical="center"/>
    </xf>
    <xf numFmtId="0" fontId="22" fillId="2" borderId="0" xfId="0" quotePrefix="1" applyNumberFormat="1" applyFont="1" applyFill="1" applyBorder="1" applyAlignment="1">
      <alignment horizontal="left" vertical="top"/>
    </xf>
    <xf numFmtId="0" fontId="2" fillId="3" borderId="46" xfId="1" applyNumberFormat="1" applyFont="1" applyFill="1" applyBorder="1" applyAlignment="1">
      <alignment horizontal="center" vertical="center"/>
    </xf>
    <xf numFmtId="0" fontId="2" fillId="3" borderId="46" xfId="0" applyFont="1" applyFill="1" applyBorder="1" applyAlignment="1">
      <alignment horizontal="center" vertical="center"/>
    </xf>
    <xf numFmtId="0" fontId="13" fillId="2" borderId="0" xfId="0" applyFont="1" applyFill="1" applyBorder="1"/>
    <xf numFmtId="0" fontId="13" fillId="2" borderId="0" xfId="0" applyNumberFormat="1" applyFont="1" applyFill="1" applyBorder="1" applyAlignment="1">
      <alignment vertical="center" wrapText="1"/>
    </xf>
    <xf numFmtId="4" fontId="5" fillId="2" borderId="0" xfId="0" applyNumberFormat="1" applyFont="1" applyFill="1" applyBorder="1"/>
    <xf numFmtId="166" fontId="4" fillId="2" borderId="0" xfId="2" applyNumberFormat="1" applyFont="1" applyFill="1" applyBorder="1"/>
    <xf numFmtId="166" fontId="21" fillId="4" borderId="4" xfId="2" applyNumberFormat="1" applyFont="1" applyFill="1" applyBorder="1" applyAlignment="1">
      <alignment horizontal="right" vertical="center"/>
    </xf>
    <xf numFmtId="166" fontId="21" fillId="0" borderId="4" xfId="2" applyNumberFormat="1" applyFont="1" applyFill="1" applyBorder="1" applyAlignment="1">
      <alignment horizontal="right" vertical="center"/>
    </xf>
    <xf numFmtId="166" fontId="21" fillId="4" borderId="43" xfId="2" applyNumberFormat="1" applyFont="1" applyFill="1" applyBorder="1" applyAlignment="1">
      <alignment horizontal="right" vertical="center"/>
    </xf>
    <xf numFmtId="166" fontId="21" fillId="0" borderId="57" xfId="2" applyNumberFormat="1" applyFont="1" applyFill="1" applyBorder="1" applyAlignment="1">
      <alignment horizontal="right" vertical="center"/>
    </xf>
    <xf numFmtId="0" fontId="13" fillId="2" borderId="0" xfId="0" quotePrefix="1" applyNumberFormat="1" applyFont="1" applyFill="1" applyAlignment="1">
      <alignment vertical="center" wrapText="1"/>
    </xf>
    <xf numFmtId="0" fontId="13" fillId="2" borderId="0" xfId="0" quotePrefix="1" applyNumberFormat="1" applyFont="1" applyFill="1" applyBorder="1" applyAlignment="1">
      <alignment vertical="top" wrapText="1"/>
    </xf>
    <xf numFmtId="0" fontId="0" fillId="2" borderId="0" xfId="0" quotePrefix="1" applyNumberFormat="1" applyFont="1" applyFill="1" applyBorder="1" applyAlignment="1">
      <alignment horizontal="left" vertical="top"/>
    </xf>
    <xf numFmtId="0" fontId="2" fillId="2" borderId="0" xfId="0" applyFont="1" applyFill="1" applyBorder="1" applyAlignment="1">
      <alignment horizontal="center"/>
    </xf>
    <xf numFmtId="4" fontId="13" fillId="2" borderId="0" xfId="0" applyNumberFormat="1" applyFont="1" applyFill="1" applyBorder="1"/>
    <xf numFmtId="166" fontId="21" fillId="2" borderId="0" xfId="2" applyNumberFormat="1" applyFont="1" applyFill="1" applyBorder="1"/>
    <xf numFmtId="169" fontId="13" fillId="4" borderId="3" xfId="0" applyNumberFormat="1" applyFont="1" applyFill="1" applyBorder="1" applyAlignment="1">
      <alignment horizontal="left" vertical="center"/>
    </xf>
    <xf numFmtId="169" fontId="13" fillId="0" borderId="3" xfId="0" applyNumberFormat="1" applyFont="1" applyFill="1" applyBorder="1" applyAlignment="1">
      <alignment horizontal="left" vertical="center"/>
    </xf>
    <xf numFmtId="169" fontId="13" fillId="4" borderId="41" xfId="0" applyNumberFormat="1" applyFont="1" applyFill="1" applyBorder="1" applyAlignment="1">
      <alignment horizontal="left" vertical="center"/>
    </xf>
    <xf numFmtId="169" fontId="21" fillId="0" borderId="55" xfId="0" applyNumberFormat="1" applyFont="1" applyFill="1" applyBorder="1" applyAlignment="1">
      <alignment horizontal="left" vertical="center"/>
    </xf>
    <xf numFmtId="0" fontId="2" fillId="3" borderId="58" xfId="1" applyNumberFormat="1" applyFont="1" applyFill="1" applyBorder="1" applyAlignment="1">
      <alignment horizontal="center" vertical="center"/>
    </xf>
    <xf numFmtId="0" fontId="2" fillId="3" borderId="58" xfId="0" applyNumberFormat="1" applyFont="1" applyFill="1" applyBorder="1" applyAlignment="1">
      <alignment horizontal="center" vertical="center"/>
    </xf>
    <xf numFmtId="14" fontId="2" fillId="3" borderId="58" xfId="0" applyNumberFormat="1" applyFont="1" applyFill="1" applyBorder="1" applyAlignment="1">
      <alignment horizontal="center" vertical="center" wrapText="1"/>
    </xf>
    <xf numFmtId="0" fontId="13" fillId="2" borderId="0" xfId="0" applyNumberFormat="1" applyFont="1" applyFill="1" applyBorder="1"/>
    <xf numFmtId="0" fontId="21" fillId="2" borderId="0" xfId="0" applyNumberFormat="1" applyFont="1" applyFill="1" applyBorder="1" applyAlignment="1">
      <alignment horizontal="right"/>
    </xf>
    <xf numFmtId="17" fontId="4" fillId="2" borderId="0" xfId="0" quotePrefix="1" applyNumberFormat="1" applyFont="1" applyFill="1" applyAlignment="1">
      <alignment horizontal="center"/>
    </xf>
    <xf numFmtId="0" fontId="20" fillId="2" borderId="0" xfId="0" applyFont="1" applyFill="1" applyBorder="1" applyAlignment="1">
      <alignment horizontal="center" vertical="center" wrapText="1"/>
    </xf>
    <xf numFmtId="43" fontId="9" fillId="2" borderId="0" xfId="1" applyFont="1" applyFill="1" applyBorder="1"/>
    <xf numFmtId="4" fontId="9" fillId="2" borderId="0" xfId="0" applyNumberFormat="1" applyFont="1" applyFill="1" applyBorder="1"/>
    <xf numFmtId="0" fontId="5" fillId="0" borderId="0" xfId="0" applyNumberFormat="1" applyFont="1" applyFill="1"/>
    <xf numFmtId="0" fontId="5" fillId="2" borderId="0" xfId="0" applyNumberFormat="1" applyFont="1" applyFill="1" applyBorder="1" applyAlignment="1">
      <alignment vertical="center"/>
    </xf>
    <xf numFmtId="17" fontId="4" fillId="2" borderId="0" xfId="0" quotePrefix="1" applyNumberFormat="1" applyFont="1" applyFill="1" applyAlignment="1">
      <alignment horizontal="center" vertical="center"/>
    </xf>
    <xf numFmtId="1" fontId="7" fillId="0" borderId="0" xfId="0" applyNumberFormat="1" applyFont="1" applyFill="1" applyBorder="1" applyAlignment="1">
      <alignment horizontal="center" vertical="center"/>
    </xf>
    <xf numFmtId="1" fontId="7" fillId="0" borderId="0" xfId="0" applyNumberFormat="1" applyFont="1" applyFill="1" applyBorder="1" applyAlignment="1">
      <alignment horizontal="right" vertical="center"/>
    </xf>
    <xf numFmtId="0" fontId="7" fillId="0" borderId="0" xfId="0" applyFont="1" applyBorder="1" applyAlignment="1">
      <alignment vertical="center"/>
    </xf>
    <xf numFmtId="1" fontId="7" fillId="0" borderId="0" xfId="0" applyNumberFormat="1" applyFont="1" applyFill="1" applyBorder="1" applyAlignment="1">
      <alignment vertical="center"/>
    </xf>
    <xf numFmtId="164" fontId="7" fillId="0" borderId="0" xfId="0" applyNumberFormat="1" applyFont="1" applyFill="1" applyBorder="1" applyAlignment="1">
      <alignment horizontal="right" vertical="center"/>
    </xf>
    <xf numFmtId="164" fontId="7" fillId="0" borderId="0" xfId="0" applyNumberFormat="1" applyFont="1" applyFill="1" applyBorder="1" applyAlignment="1">
      <alignment horizontal="center" vertical="center"/>
    </xf>
    <xf numFmtId="0" fontId="8" fillId="0" borderId="0" xfId="0" applyFont="1" applyBorder="1" applyAlignment="1">
      <alignment vertical="center"/>
    </xf>
    <xf numFmtId="0" fontId="8" fillId="0" borderId="0" xfId="0" applyFont="1" applyAlignment="1">
      <alignment vertical="center"/>
    </xf>
    <xf numFmtId="0" fontId="2" fillId="3" borderId="66" xfId="0" applyFont="1" applyFill="1" applyBorder="1" applyAlignment="1">
      <alignment horizontal="center" vertical="center" wrapText="1"/>
    </xf>
    <xf numFmtId="0" fontId="2" fillId="3" borderId="67" xfId="0" applyFont="1" applyFill="1" applyBorder="1" applyAlignment="1">
      <alignment horizontal="center" vertical="center" wrapText="1"/>
    </xf>
    <xf numFmtId="0" fontId="2" fillId="3" borderId="68" xfId="0" applyFont="1" applyFill="1" applyBorder="1" applyAlignment="1">
      <alignment horizontal="center" vertical="center" wrapText="1"/>
    </xf>
    <xf numFmtId="0" fontId="13" fillId="2" borderId="0" xfId="0" applyNumberFormat="1" applyFont="1" applyFill="1" applyAlignment="1">
      <alignment horizontal="left" vertical="center"/>
    </xf>
    <xf numFmtId="0" fontId="23" fillId="2" borderId="0" xfId="0" applyNumberFormat="1" applyFont="1" applyFill="1" applyBorder="1" applyAlignment="1">
      <alignment horizontal="right" vertical="center"/>
    </xf>
    <xf numFmtId="4" fontId="0" fillId="0" borderId="69" xfId="0" applyNumberFormat="1" applyFont="1" applyBorder="1" applyAlignment="1">
      <alignment vertical="center"/>
    </xf>
    <xf numFmtId="4" fontId="0" fillId="0" borderId="70" xfId="0" applyNumberFormat="1" applyFont="1" applyBorder="1" applyAlignment="1">
      <alignment vertical="center"/>
    </xf>
    <xf numFmtId="166" fontId="0" fillId="0" borderId="71" xfId="2" applyNumberFormat="1" applyFont="1" applyBorder="1" applyAlignment="1">
      <alignment vertical="center"/>
    </xf>
    <xf numFmtId="4" fontId="0" fillId="4" borderId="72" xfId="0" applyNumberFormat="1" applyFont="1" applyFill="1" applyBorder="1" applyAlignment="1">
      <alignment vertical="center"/>
    </xf>
    <xf numFmtId="4" fontId="0" fillId="4" borderId="73" xfId="0" applyNumberFormat="1" applyFont="1" applyFill="1" applyBorder="1" applyAlignment="1">
      <alignment vertical="center"/>
    </xf>
    <xf numFmtId="166" fontId="0" fillId="4" borderId="74" xfId="2" applyNumberFormat="1" applyFont="1" applyFill="1" applyBorder="1" applyAlignment="1">
      <alignment vertical="center"/>
    </xf>
    <xf numFmtId="0" fontId="13" fillId="2" borderId="0" xfId="0" applyNumberFormat="1" applyFont="1" applyFill="1" applyBorder="1" applyAlignment="1">
      <alignment horizontal="right" vertical="center"/>
    </xf>
    <xf numFmtId="0" fontId="24" fillId="2" borderId="0" xfId="0" applyNumberFormat="1" applyFont="1" applyFill="1" applyBorder="1" applyAlignment="1">
      <alignment horizontal="right" vertical="center"/>
    </xf>
    <xf numFmtId="0" fontId="0" fillId="0" borderId="0" xfId="0" applyNumberFormat="1" applyFont="1" applyFill="1" applyBorder="1" applyAlignment="1">
      <alignment horizontal="left" vertical="center" wrapText="1"/>
    </xf>
    <xf numFmtId="17" fontId="2" fillId="3" borderId="67" xfId="0" quotePrefix="1" applyNumberFormat="1" applyFont="1" applyFill="1" applyBorder="1" applyAlignment="1">
      <alignment horizontal="center" vertical="center" wrapText="1"/>
    </xf>
    <xf numFmtId="17" fontId="2" fillId="3" borderId="68" xfId="0" quotePrefix="1" applyNumberFormat="1" applyFont="1" applyFill="1" applyBorder="1" applyAlignment="1">
      <alignment horizontal="center" vertical="center" wrapText="1"/>
    </xf>
    <xf numFmtId="0" fontId="2" fillId="3" borderId="75" xfId="0" applyFont="1" applyFill="1" applyBorder="1" applyAlignment="1">
      <alignment horizontal="center" vertical="center" wrapText="1"/>
    </xf>
    <xf numFmtId="0" fontId="13" fillId="2" borderId="0" xfId="0" quotePrefix="1" applyNumberFormat="1" applyFont="1" applyFill="1" applyBorder="1" applyAlignment="1">
      <alignment horizontal="right" vertical="top"/>
    </xf>
    <xf numFmtId="4" fontId="0" fillId="0" borderId="70" xfId="0" applyNumberFormat="1" applyFont="1" applyBorder="1" applyAlignment="1">
      <alignment horizontal="right"/>
    </xf>
    <xf numFmtId="166" fontId="0" fillId="0" borderId="71" xfId="2" applyNumberFormat="1" applyFont="1" applyBorder="1"/>
    <xf numFmtId="4" fontId="0" fillId="4" borderId="73" xfId="0" applyNumberFormat="1" applyFont="1" applyFill="1" applyBorder="1" applyAlignment="1">
      <alignment horizontal="right"/>
    </xf>
    <xf numFmtId="166" fontId="0" fillId="4" borderId="74" xfId="2" applyNumberFormat="1" applyFont="1" applyFill="1" applyBorder="1"/>
    <xf numFmtId="4" fontId="0" fillId="4" borderId="72" xfId="0" applyNumberFormat="1" applyFont="1" applyFill="1" applyBorder="1"/>
    <xf numFmtId="4" fontId="0" fillId="0" borderId="69" xfId="0" applyNumberFormat="1" applyFont="1" applyBorder="1"/>
    <xf numFmtId="0" fontId="13" fillId="2" borderId="0" xfId="0" applyFont="1" applyFill="1" applyBorder="1" applyAlignment="1">
      <alignment horizontal="right"/>
    </xf>
    <xf numFmtId="0" fontId="13" fillId="2" borderId="0" xfId="0" quotePrefix="1" applyNumberFormat="1" applyFont="1" applyFill="1" applyBorder="1" applyAlignment="1">
      <alignment horizontal="right"/>
    </xf>
    <xf numFmtId="0" fontId="21" fillId="2" borderId="0" xfId="0" applyNumberFormat="1" applyFont="1" applyFill="1" applyBorder="1"/>
    <xf numFmtId="4" fontId="0" fillId="4" borderId="76" xfId="0" applyNumberFormat="1" applyFont="1" applyFill="1" applyBorder="1"/>
    <xf numFmtId="4" fontId="0" fillId="4" borderId="77" xfId="0" applyNumberFormat="1" applyFont="1" applyFill="1" applyBorder="1" applyAlignment="1">
      <alignment horizontal="right"/>
    </xf>
    <xf numFmtId="166" fontId="0" fillId="4" borderId="78" xfId="2" applyNumberFormat="1" applyFont="1" applyFill="1" applyBorder="1"/>
    <xf numFmtId="0" fontId="13" fillId="2" borderId="0" xfId="0" applyNumberFormat="1" applyFont="1" applyFill="1" applyAlignment="1">
      <alignment horizontal="centerContinuous"/>
    </xf>
    <xf numFmtId="0" fontId="13" fillId="2" borderId="0" xfId="0" applyNumberFormat="1" applyFont="1" applyFill="1" applyAlignment="1">
      <alignment horizontal="left"/>
    </xf>
    <xf numFmtId="0" fontId="23" fillId="2" borderId="0" xfId="0" applyNumberFormat="1" applyFont="1" applyFill="1" applyBorder="1" applyAlignment="1">
      <alignment horizontal="right"/>
    </xf>
    <xf numFmtId="0" fontId="21" fillId="2" borderId="0" xfId="0" applyFont="1" applyFill="1" applyBorder="1" applyAlignment="1">
      <alignment vertical="center" wrapText="1"/>
    </xf>
    <xf numFmtId="0" fontId="21" fillId="2" borderId="0" xfId="0" applyFont="1" applyFill="1" applyBorder="1" applyAlignment="1">
      <alignment horizontal="center" vertical="center" wrapText="1"/>
    </xf>
    <xf numFmtId="43" fontId="13" fillId="2" borderId="0" xfId="1" applyFont="1" applyFill="1" applyBorder="1"/>
    <xf numFmtId="0" fontId="13" fillId="0" borderId="0" xfId="0" applyNumberFormat="1" applyFont="1" applyFill="1"/>
    <xf numFmtId="0" fontId="4" fillId="2" borderId="0" xfId="0" applyNumberFormat="1" applyFont="1" applyFill="1" applyAlignment="1">
      <alignment horizontal="center"/>
    </xf>
    <xf numFmtId="0" fontId="4" fillId="2" borderId="0" xfId="0" applyNumberFormat="1" applyFont="1" applyFill="1" applyAlignment="1">
      <alignment horizontal="left" vertical="center" wrapText="1"/>
    </xf>
    <xf numFmtId="0" fontId="4" fillId="2" borderId="0" xfId="0" applyNumberFormat="1" applyFont="1" applyFill="1" applyAlignment="1">
      <alignment vertical="center" wrapText="1"/>
    </xf>
    <xf numFmtId="43" fontId="4" fillId="2" borderId="0" xfId="1" applyFont="1" applyFill="1" applyAlignment="1">
      <alignment vertical="center" wrapText="1"/>
    </xf>
    <xf numFmtId="2" fontId="4" fillId="2" borderId="0" xfId="0" applyNumberFormat="1" applyFont="1" applyFill="1" applyAlignment="1">
      <alignment vertical="center" wrapText="1"/>
    </xf>
    <xf numFmtId="0" fontId="4" fillId="2" borderId="0" xfId="0" applyNumberFormat="1" applyFont="1" applyFill="1" applyAlignment="1">
      <alignment vertical="center"/>
    </xf>
    <xf numFmtId="43" fontId="6" fillId="2" borderId="0" xfId="1" applyFont="1" applyFill="1" applyAlignment="1">
      <alignment vertical="center"/>
    </xf>
    <xf numFmtId="0" fontId="6" fillId="2" borderId="0" xfId="0" applyNumberFormat="1" applyFont="1" applyFill="1" applyAlignment="1">
      <alignment vertical="center"/>
    </xf>
    <xf numFmtId="0" fontId="21" fillId="2" borderId="0" xfId="0" applyNumberFormat="1" applyFont="1" applyFill="1" applyBorder="1" applyAlignment="1">
      <alignment horizontal="center" vertical="center" wrapText="1"/>
    </xf>
    <xf numFmtId="2" fontId="21" fillId="2" borderId="0" xfId="0" applyNumberFormat="1" applyFont="1" applyFill="1" applyAlignment="1">
      <alignment vertical="center" wrapText="1"/>
    </xf>
    <xf numFmtId="2" fontId="13" fillId="2" borderId="0" xfId="0" applyNumberFormat="1" applyFont="1" applyFill="1" applyBorder="1" applyAlignment="1">
      <alignment horizontal="center" vertical="center" wrapText="1"/>
    </xf>
    <xf numFmtId="0" fontId="21" fillId="2" borderId="0" xfId="0" applyNumberFormat="1" applyFont="1" applyFill="1" applyAlignment="1">
      <alignment vertical="center" wrapText="1"/>
    </xf>
    <xf numFmtId="2" fontId="21" fillId="2" borderId="0" xfId="0" applyNumberFormat="1" applyFont="1" applyFill="1" applyAlignment="1"/>
    <xf numFmtId="0" fontId="5" fillId="2" borderId="0" xfId="0" applyNumberFormat="1" applyFont="1" applyFill="1" applyAlignment="1">
      <alignment horizontal="center"/>
    </xf>
    <xf numFmtId="0" fontId="5" fillId="2" borderId="0" xfId="0" applyNumberFormat="1" applyFont="1" applyFill="1" applyAlignment="1">
      <alignment vertical="center" wrapText="1"/>
    </xf>
    <xf numFmtId="0" fontId="4" fillId="0" borderId="0" xfId="0" applyNumberFormat="1" applyFont="1" applyFill="1" applyAlignment="1">
      <alignment horizontal="center"/>
    </xf>
    <xf numFmtId="0" fontId="11" fillId="0" borderId="0" xfId="0" applyFont="1" applyFill="1" applyBorder="1" applyAlignment="1">
      <alignment vertical="center"/>
    </xf>
    <xf numFmtId="0" fontId="4" fillId="0" borderId="0" xfId="0" applyNumberFormat="1" applyFont="1" applyFill="1" applyAlignment="1">
      <alignment horizontal="left" vertical="center" wrapText="1"/>
    </xf>
    <xf numFmtId="0" fontId="4" fillId="0" borderId="0" xfId="0" applyNumberFormat="1" applyFont="1" applyFill="1" applyAlignment="1">
      <alignment vertical="center" wrapText="1"/>
    </xf>
    <xf numFmtId="0" fontId="21" fillId="0" borderId="0" xfId="0" applyNumberFormat="1" applyFont="1" applyFill="1" applyAlignment="1">
      <alignment vertical="center" wrapText="1"/>
    </xf>
    <xf numFmtId="2" fontId="21" fillId="0" borderId="0" xfId="0" applyNumberFormat="1" applyFont="1" applyFill="1" applyAlignment="1">
      <alignment vertical="center" wrapText="1"/>
    </xf>
    <xf numFmtId="0" fontId="0" fillId="0" borderId="0" xfId="0" applyFont="1" applyFill="1" applyBorder="1" applyAlignment="1">
      <alignment horizontal="center"/>
    </xf>
    <xf numFmtId="2" fontId="4" fillId="0" borderId="0" xfId="0" applyNumberFormat="1" applyFont="1" applyFill="1" applyAlignment="1">
      <alignment vertical="center" wrapText="1"/>
    </xf>
    <xf numFmtId="2" fontId="13" fillId="0" borderId="0" xfId="0" applyNumberFormat="1" applyFont="1" applyFill="1" applyAlignment="1"/>
    <xf numFmtId="0" fontId="5" fillId="0" borderId="0" xfId="0" quotePrefix="1" applyNumberFormat="1" applyFont="1" applyFill="1" applyBorder="1" applyAlignment="1">
      <alignment horizontal="left" vertical="top"/>
    </xf>
    <xf numFmtId="0" fontId="13" fillId="0" borderId="0" xfId="0" quotePrefix="1" applyNumberFormat="1" applyFont="1" applyFill="1" applyBorder="1" applyAlignment="1">
      <alignment horizontal="left" vertical="top"/>
    </xf>
    <xf numFmtId="0" fontId="12" fillId="0" borderId="0" xfId="0" applyNumberFormat="1" applyFont="1" applyFill="1" applyAlignment="1">
      <alignment vertical="center"/>
    </xf>
    <xf numFmtId="0" fontId="4" fillId="0" borderId="0" xfId="0" applyNumberFormat="1" applyFont="1" applyFill="1" applyAlignment="1">
      <alignment horizontal="center" vertical="center"/>
    </xf>
    <xf numFmtId="49" fontId="7" fillId="0" borderId="0" xfId="0" applyNumberFormat="1" applyFont="1" applyFill="1" applyBorder="1" applyAlignment="1">
      <alignment horizontal="right" vertical="center"/>
    </xf>
    <xf numFmtId="49" fontId="13" fillId="0" borderId="0" xfId="0" applyNumberFormat="1" applyFont="1" applyFill="1" applyBorder="1" applyAlignment="1">
      <alignment horizontal="center" vertical="center"/>
    </xf>
    <xf numFmtId="164" fontId="13" fillId="0" borderId="0" xfId="0" applyNumberFormat="1" applyFont="1" applyFill="1" applyBorder="1" applyAlignment="1">
      <alignment horizontal="center" vertical="center"/>
    </xf>
    <xf numFmtId="0" fontId="0" fillId="0" borderId="0" xfId="0" applyFont="1" applyFill="1" applyBorder="1" applyAlignment="1">
      <alignment horizontal="center" vertical="center"/>
    </xf>
    <xf numFmtId="2" fontId="13" fillId="0" borderId="0" xfId="0" applyNumberFormat="1" applyFont="1" applyFill="1" applyAlignment="1">
      <alignment vertical="center"/>
    </xf>
    <xf numFmtId="0" fontId="2" fillId="3" borderId="85" xfId="0" applyFont="1" applyFill="1" applyBorder="1" applyAlignment="1">
      <alignment horizontal="center" vertical="center" wrapText="1"/>
    </xf>
    <xf numFmtId="0" fontId="2" fillId="3" borderId="86" xfId="0" applyFont="1" applyFill="1" applyBorder="1" applyAlignment="1">
      <alignment horizontal="center" vertical="center" wrapText="1"/>
    </xf>
    <xf numFmtId="4" fontId="13" fillId="0" borderId="88" xfId="0" applyNumberFormat="1" applyFont="1" applyBorder="1" applyAlignment="1">
      <alignment horizontal="center" vertical="center"/>
    </xf>
    <xf numFmtId="4" fontId="13" fillId="2" borderId="88" xfId="0" applyNumberFormat="1" applyFont="1" applyFill="1" applyBorder="1" applyAlignment="1">
      <alignment horizontal="center" vertical="center"/>
    </xf>
    <xf numFmtId="4" fontId="13" fillId="0" borderId="88" xfId="0" applyNumberFormat="1" applyFont="1" applyFill="1" applyBorder="1" applyAlignment="1">
      <alignment horizontal="center" vertical="center"/>
    </xf>
    <xf numFmtId="0" fontId="21" fillId="7" borderId="89" xfId="0" applyFont="1" applyFill="1" applyBorder="1" applyAlignment="1">
      <alignment vertical="center"/>
    </xf>
    <xf numFmtId="0" fontId="21" fillId="7" borderId="90" xfId="0" applyFont="1" applyFill="1" applyBorder="1" applyAlignment="1">
      <alignment vertical="center"/>
    </xf>
    <xf numFmtId="0" fontId="21" fillId="7" borderId="91" xfId="0" applyFont="1" applyFill="1" applyBorder="1" applyAlignment="1">
      <alignment vertical="center"/>
    </xf>
    <xf numFmtId="4" fontId="21" fillId="7" borderId="88" xfId="0" applyNumberFormat="1" applyFont="1" applyFill="1" applyBorder="1" applyAlignment="1">
      <alignment horizontal="center"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NumberFormat="1" applyFont="1" applyFill="1" applyAlignment="1">
      <alignment horizontal="centerContinuous" vertical="center"/>
    </xf>
    <xf numFmtId="0" fontId="13" fillId="2" borderId="0" xfId="0" applyNumberFormat="1" applyFont="1" applyFill="1" applyAlignment="1">
      <alignment horizontal="centerContinuous" vertical="center"/>
    </xf>
    <xf numFmtId="17" fontId="4" fillId="2" borderId="0" xfId="0" quotePrefix="1" applyNumberFormat="1" applyFont="1" applyFill="1" applyBorder="1" applyAlignment="1">
      <alignment horizontal="center"/>
    </xf>
    <xf numFmtId="17" fontId="5" fillId="2" borderId="0" xfId="0" applyNumberFormat="1" applyFont="1" applyFill="1" applyBorder="1" applyAlignment="1">
      <alignment horizontal="center"/>
    </xf>
    <xf numFmtId="0" fontId="5" fillId="2" borderId="0" xfId="0" applyNumberFormat="1" applyFont="1" applyFill="1" applyBorder="1" applyAlignment="1">
      <alignment horizontal="center"/>
    </xf>
    <xf numFmtId="49" fontId="13" fillId="0" borderId="0" xfId="0" applyNumberFormat="1" applyFont="1" applyFill="1" applyBorder="1" applyAlignment="1">
      <alignment horizontal="right"/>
    </xf>
    <xf numFmtId="0" fontId="13" fillId="2" borderId="0" xfId="0" quotePrefix="1" applyNumberFormat="1" applyFont="1" applyFill="1" applyBorder="1" applyAlignment="1">
      <alignment horizontal="left"/>
    </xf>
    <xf numFmtId="0" fontId="13" fillId="2" borderId="0" xfId="0" applyNumberFormat="1" applyFont="1" applyFill="1" applyBorder="1" applyAlignment="1">
      <alignment horizontal="center"/>
    </xf>
    <xf numFmtId="0" fontId="13" fillId="2" borderId="0" xfId="0" quotePrefix="1" applyNumberFormat="1" applyFont="1" applyFill="1" applyBorder="1" applyAlignment="1">
      <alignment horizontal="center"/>
    </xf>
    <xf numFmtId="0" fontId="13" fillId="0" borderId="0" xfId="0" applyNumberFormat="1" applyFont="1"/>
    <xf numFmtId="0" fontId="1" fillId="0" borderId="0" xfId="0" applyFont="1" applyFill="1" applyBorder="1"/>
    <xf numFmtId="0" fontId="1" fillId="0" borderId="0" xfId="0" applyFont="1" applyFill="1"/>
    <xf numFmtId="1" fontId="7" fillId="0" borderId="0" xfId="0" quotePrefix="1" applyNumberFormat="1" applyFont="1" applyFill="1" applyBorder="1" applyAlignment="1">
      <alignment horizontal="centerContinuous"/>
    </xf>
    <xf numFmtId="43" fontId="13" fillId="0" borderId="0" xfId="1" applyFont="1" applyBorder="1"/>
    <xf numFmtId="0" fontId="13" fillId="0" borderId="0" xfId="0" applyFont="1" applyFill="1" applyBorder="1"/>
    <xf numFmtId="43" fontId="13" fillId="0" borderId="0" xfId="1" applyFont="1" applyBorder="1" applyAlignment="1"/>
    <xf numFmtId="0" fontId="13" fillId="0" borderId="0" xfId="0" applyFont="1" applyFill="1" applyBorder="1" applyAlignment="1"/>
    <xf numFmtId="17" fontId="26" fillId="2" borderId="0" xfId="0" applyNumberFormat="1" applyFont="1" applyFill="1" applyAlignment="1">
      <alignment horizontal="centerContinuous" vertical="center"/>
    </xf>
    <xf numFmtId="0" fontId="11" fillId="2" borderId="0" xfId="0" applyNumberFormat="1" applyFont="1" applyFill="1" applyAlignment="1">
      <alignment horizontal="centerContinuous" vertical="center"/>
    </xf>
    <xf numFmtId="0" fontId="26" fillId="2" borderId="0" xfId="0" applyNumberFormat="1" applyFont="1" applyFill="1" applyAlignment="1">
      <alignment horizontal="centerContinuous" vertical="center"/>
    </xf>
    <xf numFmtId="0" fontId="26" fillId="2" borderId="0" xfId="0" applyNumberFormat="1" applyFont="1" applyFill="1" applyAlignment="1">
      <alignment horizontal="left" vertical="center"/>
    </xf>
    <xf numFmtId="0" fontId="0" fillId="0" borderId="0" xfId="0" applyFont="1" applyAlignment="1">
      <alignment vertical="center" wrapText="1"/>
    </xf>
    <xf numFmtId="49" fontId="13" fillId="0" borderId="0" xfId="0" applyNumberFormat="1" applyFont="1" applyBorder="1" applyAlignment="1">
      <alignment horizontal="right" vertical="center"/>
    </xf>
    <xf numFmtId="0" fontId="13" fillId="2" borderId="0" xfId="0" quotePrefix="1" applyNumberFormat="1" applyFont="1" applyFill="1" applyBorder="1" applyAlignment="1">
      <alignment horizontal="left" vertical="center"/>
    </xf>
    <xf numFmtId="0" fontId="13" fillId="2" borderId="0" xfId="0" applyNumberFormat="1" applyFont="1" applyFill="1" applyBorder="1" applyAlignment="1">
      <alignment horizontal="left" vertical="center"/>
    </xf>
    <xf numFmtId="0" fontId="29" fillId="2" borderId="0" xfId="0" quotePrefix="1" applyNumberFormat="1" applyFont="1" applyFill="1" applyBorder="1" applyAlignment="1">
      <alignment horizontal="left" vertical="center"/>
    </xf>
    <xf numFmtId="0" fontId="13" fillId="2" borderId="0" xfId="0" quotePrefix="1" applyNumberFormat="1" applyFont="1" applyFill="1" applyAlignment="1">
      <alignment horizontal="left" vertical="center"/>
    </xf>
    <xf numFmtId="0" fontId="21" fillId="2" borderId="0" xfId="0" quotePrefix="1" applyNumberFormat="1" applyFont="1" applyFill="1" applyBorder="1" applyAlignment="1">
      <alignment horizontal="left" vertical="center"/>
    </xf>
    <xf numFmtId="0" fontId="21" fillId="2" borderId="0" xfId="0" applyNumberFormat="1" applyFont="1" applyFill="1"/>
    <xf numFmtId="169" fontId="13" fillId="2" borderId="0" xfId="0" applyNumberFormat="1" applyFont="1" applyFill="1"/>
    <xf numFmtId="0" fontId="13" fillId="2" borderId="0" xfId="0" applyNumberFormat="1" applyFont="1" applyFill="1" applyAlignment="1">
      <alignment horizontal="right"/>
    </xf>
    <xf numFmtId="1" fontId="13" fillId="0" borderId="0" xfId="0" applyNumberFormat="1" applyFont="1" applyFill="1" applyBorder="1" applyAlignment="1">
      <alignment horizontal="right" vertical="center" wrapText="1"/>
    </xf>
    <xf numFmtId="0" fontId="12" fillId="2" borderId="0" xfId="0" applyNumberFormat="1" applyFont="1" applyFill="1" applyAlignment="1">
      <alignment vertical="center" wrapText="1"/>
    </xf>
    <xf numFmtId="0" fontId="13" fillId="2" borderId="0" xfId="2" applyNumberFormat="1" applyFont="1" applyFill="1" applyBorder="1" applyAlignment="1">
      <alignment horizontal="right"/>
    </xf>
    <xf numFmtId="0" fontId="13" fillId="2" borderId="0" xfId="0" quotePrefix="1" applyNumberFormat="1" applyFont="1" applyFill="1" applyBorder="1" applyAlignment="1">
      <alignment horizontal="left" vertical="center" indent="3"/>
    </xf>
    <xf numFmtId="0" fontId="21" fillId="2" borderId="0" xfId="2" applyNumberFormat="1" applyFont="1" applyFill="1" applyBorder="1" applyAlignment="1">
      <alignment horizontal="right"/>
    </xf>
    <xf numFmtId="0" fontId="0" fillId="2" borderId="0" xfId="0" quotePrefix="1" applyNumberFormat="1" applyFont="1" applyFill="1" applyBorder="1" applyAlignment="1">
      <alignment horizontal="left" vertical="center" indent="3"/>
    </xf>
    <xf numFmtId="0" fontId="13" fillId="2" borderId="0" xfId="0" quotePrefix="1" applyNumberFormat="1" applyFont="1" applyFill="1" applyBorder="1" applyAlignment="1">
      <alignment vertical="center" wrapText="1"/>
    </xf>
    <xf numFmtId="0" fontId="30" fillId="2" borderId="0" xfId="0" applyNumberFormat="1" applyFont="1" applyFill="1" applyBorder="1" applyAlignment="1">
      <alignment horizontal="right"/>
    </xf>
    <xf numFmtId="0" fontId="21" fillId="2" borderId="0" xfId="0" quotePrefix="1" applyNumberFormat="1" applyFont="1" applyFill="1" applyBorder="1" applyAlignment="1">
      <alignment horizontal="left"/>
    </xf>
    <xf numFmtId="0" fontId="13" fillId="2" borderId="0" xfId="0" quotePrefix="1" applyNumberFormat="1" applyFont="1" applyFill="1" applyAlignment="1">
      <alignment vertical="top" wrapText="1"/>
    </xf>
    <xf numFmtId="0" fontId="13" fillId="2" borderId="0" xfId="0" applyNumberFormat="1" applyFont="1" applyFill="1" applyAlignment="1">
      <alignment horizontal="center" vertical="center"/>
    </xf>
    <xf numFmtId="0" fontId="13" fillId="2" borderId="0" xfId="0" applyNumberFormat="1" applyFont="1" applyFill="1" applyBorder="1" applyAlignment="1">
      <alignment horizontal="center" vertical="center"/>
    </xf>
    <xf numFmtId="0" fontId="0" fillId="0" borderId="0" xfId="0" applyFont="1" applyAlignment="1">
      <alignment horizontal="center" vertical="center"/>
    </xf>
    <xf numFmtId="0" fontId="23" fillId="2" borderId="0" xfId="0" applyNumberFormat="1" applyFont="1" applyFill="1"/>
    <xf numFmtId="0" fontId="23" fillId="0" borderId="0" xfId="0" applyFont="1" applyFill="1" applyBorder="1" applyAlignment="1">
      <alignment vertical="center"/>
    </xf>
    <xf numFmtId="2" fontId="13" fillId="0" borderId="12" xfId="0" applyNumberFormat="1" applyFont="1" applyFill="1" applyBorder="1" applyAlignment="1">
      <alignment horizontal="right" vertical="center"/>
    </xf>
    <xf numFmtId="2" fontId="13" fillId="0" borderId="0" xfId="0" applyNumberFormat="1" applyFont="1" applyFill="1" applyBorder="1" applyAlignment="1">
      <alignment horizontal="right" vertical="center"/>
    </xf>
    <xf numFmtId="2" fontId="13" fillId="0" borderId="13" xfId="0" applyNumberFormat="1" applyFont="1" applyFill="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2" applyNumberFormat="1" applyFont="1" applyFill="1" applyBorder="1" applyAlignment="1">
      <alignment horizontal="right" vertical="center"/>
    </xf>
    <xf numFmtId="10" fontId="21" fillId="4" borderId="13" xfId="2" applyNumberFormat="1" applyFont="1" applyFill="1" applyBorder="1" applyAlignment="1">
      <alignment horizontal="right" vertical="center"/>
    </xf>
    <xf numFmtId="10" fontId="21" fillId="0" borderId="13" xfId="2" applyNumberFormat="1" applyFont="1" applyFill="1" applyBorder="1" applyAlignment="1">
      <alignment horizontal="right" vertical="center"/>
    </xf>
    <xf numFmtId="10" fontId="21" fillId="0" borderId="37" xfId="2" applyNumberFormat="1" applyFont="1" applyFill="1" applyBorder="1" applyAlignment="1">
      <alignment horizontal="right" vertical="center"/>
    </xf>
    <xf numFmtId="10" fontId="21" fillId="0" borderId="10" xfId="2" applyNumberFormat="1" applyFont="1" applyFill="1" applyBorder="1" applyAlignment="1">
      <alignment horizontal="right" vertical="center"/>
    </xf>
    <xf numFmtId="10" fontId="21" fillId="4" borderId="0" xfId="2" applyNumberFormat="1" applyFont="1" applyFill="1" applyBorder="1" applyAlignment="1">
      <alignment horizontal="right" vertical="center"/>
    </xf>
    <xf numFmtId="10" fontId="21" fillId="0" borderId="0" xfId="2" applyNumberFormat="1" applyFont="1" applyFill="1" applyBorder="1" applyAlignment="1">
      <alignment horizontal="right" vertical="center"/>
    </xf>
    <xf numFmtId="10" fontId="21" fillId="0" borderId="36" xfId="2" applyNumberFormat="1" applyFont="1" applyFill="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0" fontId="23" fillId="0" borderId="0" xfId="0" applyNumberFormat="1" applyFont="1" applyFill="1" applyBorder="1" applyAlignment="1">
      <alignment vertical="center"/>
    </xf>
    <xf numFmtId="0" fontId="23" fillId="0" borderId="0" xfId="0" applyNumberFormat="1" applyFont="1" applyFill="1" applyAlignment="1">
      <alignment vertical="center"/>
    </xf>
    <xf numFmtId="43" fontId="13" fillId="4" borderId="0" xfId="1" applyFont="1" applyFill="1" applyBorder="1" applyAlignment="1">
      <alignment horizontal="right" vertical="center"/>
    </xf>
    <xf numFmtId="43" fontId="13" fillId="0" borderId="0" xfId="1" applyFont="1" applyFill="1" applyBorder="1" applyAlignment="1">
      <alignment horizontal="right" vertical="center"/>
    </xf>
    <xf numFmtId="2" fontId="13" fillId="0" borderId="30" xfId="0" applyNumberFormat="1" applyFont="1" applyFill="1" applyBorder="1" applyAlignment="1">
      <alignment horizontal="right" vertical="center"/>
    </xf>
    <xf numFmtId="2" fontId="13" fillId="0" borderId="31" xfId="0" applyNumberFormat="1" applyFont="1" applyFill="1" applyBorder="1" applyAlignment="1">
      <alignment horizontal="right" vertical="center"/>
    </xf>
    <xf numFmtId="17" fontId="2" fillId="3" borderId="23" xfId="0" applyNumberFormat="1" applyFont="1" applyFill="1" applyBorder="1" applyAlignment="1">
      <alignment horizontal="center" vertical="center"/>
    </xf>
    <xf numFmtId="17" fontId="2" fillId="3" borderId="23" xfId="0" applyNumberFormat="1" applyFont="1" applyFill="1" applyBorder="1" applyAlignment="1">
      <alignment horizontal="center" vertical="center" wrapText="1"/>
    </xf>
    <xf numFmtId="0" fontId="2" fillId="3" borderId="23" xfId="0" applyNumberFormat="1" applyFont="1" applyFill="1" applyBorder="1" applyAlignment="1">
      <alignment horizontal="center" vertical="center" wrapText="1"/>
    </xf>
    <xf numFmtId="49" fontId="13" fillId="0" borderId="0" xfId="0" applyNumberFormat="1" applyFont="1" applyFill="1" applyBorder="1" applyAlignment="1">
      <alignment horizontal="left"/>
    </xf>
    <xf numFmtId="49" fontId="13" fillId="0" borderId="0" xfId="0" applyNumberFormat="1" applyFont="1" applyBorder="1" applyAlignment="1">
      <alignment horizontal="left"/>
    </xf>
    <xf numFmtId="0" fontId="13" fillId="0" borderId="0" xfId="0" applyNumberFormat="1" applyFont="1" applyFill="1" applyBorder="1" applyAlignment="1">
      <alignment horizontal="right"/>
    </xf>
    <xf numFmtId="10" fontId="21" fillId="0" borderId="0" xfId="2" applyNumberFormat="1" applyFont="1" applyFill="1" applyBorder="1" applyAlignment="1">
      <alignment horizontal="right"/>
    </xf>
    <xf numFmtId="167" fontId="13" fillId="0" borderId="25" xfId="0" applyNumberFormat="1" applyFont="1" applyFill="1" applyBorder="1" applyAlignment="1">
      <alignment horizontal="left"/>
    </xf>
    <xf numFmtId="167" fontId="13" fillId="0" borderId="26" xfId="0" applyNumberFormat="1" applyFont="1" applyFill="1" applyBorder="1" applyAlignment="1">
      <alignment horizontal="left"/>
    </xf>
    <xf numFmtId="10" fontId="21" fillId="0" borderId="29" xfId="2" applyNumberFormat="1" applyFont="1" applyFill="1" applyBorder="1" applyAlignment="1">
      <alignment horizontal="right"/>
    </xf>
    <xf numFmtId="10" fontId="21" fillId="4" borderId="31" xfId="2" applyNumberFormat="1" applyFont="1" applyFill="1" applyBorder="1" applyAlignment="1">
      <alignment horizontal="right" vertical="center"/>
    </xf>
    <xf numFmtId="10" fontId="21" fillId="0" borderId="31" xfId="2" applyNumberFormat="1" applyFont="1" applyFill="1" applyBorder="1" applyAlignment="1">
      <alignment horizontal="right"/>
    </xf>
    <xf numFmtId="10" fontId="21" fillId="0" borderId="34" xfId="2" applyNumberFormat="1" applyFont="1" applyFill="1" applyBorder="1" applyAlignment="1">
      <alignment horizontal="right"/>
    </xf>
    <xf numFmtId="10" fontId="21" fillId="0" borderId="28" xfId="2" applyNumberFormat="1" applyFont="1" applyFill="1" applyBorder="1" applyAlignment="1">
      <alignment horizontal="right"/>
    </xf>
    <xf numFmtId="10" fontId="21" fillId="0" borderId="33" xfId="2" applyNumberFormat="1" applyFont="1" applyFill="1" applyBorder="1" applyAlignment="1">
      <alignment horizontal="right"/>
    </xf>
    <xf numFmtId="0" fontId="21" fillId="0" borderId="23" xfId="0" quotePrefix="1" applyNumberFormat="1" applyFont="1" applyFill="1" applyBorder="1" applyAlignment="1">
      <alignment horizontal="left" vertical="center"/>
    </xf>
    <xf numFmtId="10" fontId="21" fillId="0" borderId="40" xfId="2" applyNumberFormat="1" applyFont="1" applyFill="1" applyBorder="1" applyAlignment="1">
      <alignment horizontal="right" vertical="center"/>
    </xf>
    <xf numFmtId="10" fontId="21" fillId="0" borderId="39" xfId="2" applyNumberFormat="1" applyFont="1" applyFill="1" applyBorder="1" applyAlignment="1">
      <alignment horizontal="right" vertical="center"/>
    </xf>
    <xf numFmtId="0" fontId="21" fillId="0" borderId="23" xfId="0" quotePrefix="1" applyNumberFormat="1" applyFont="1" applyFill="1" applyBorder="1" applyAlignment="1">
      <alignment horizontal="left" vertical="center" wrapText="1"/>
    </xf>
    <xf numFmtId="10" fontId="21" fillId="0" borderId="38" xfId="2" applyNumberFormat="1" applyFont="1" applyFill="1" applyBorder="1" applyAlignment="1">
      <alignment horizontal="right" vertical="center"/>
    </xf>
    <xf numFmtId="166" fontId="21" fillId="0" borderId="40" xfId="2" applyNumberFormat="1" applyFont="1" applyFill="1" applyBorder="1" applyAlignment="1">
      <alignment horizontal="right" vertical="center"/>
    </xf>
    <xf numFmtId="0" fontId="23" fillId="2" borderId="0" xfId="0" applyNumberFormat="1" applyFont="1" applyFill="1" applyAlignment="1">
      <alignment vertical="top"/>
    </xf>
    <xf numFmtId="0" fontId="21" fillId="2" borderId="0" xfId="0" applyNumberFormat="1" applyFont="1" applyFill="1" applyBorder="1" applyAlignment="1">
      <alignment horizontal="left"/>
    </xf>
    <xf numFmtId="2" fontId="21" fillId="2" borderId="0" xfId="0" applyNumberFormat="1" applyFont="1" applyFill="1" applyBorder="1" applyAlignment="1">
      <alignment horizontal="right"/>
    </xf>
    <xf numFmtId="2" fontId="0" fillId="0" borderId="0" xfId="0" applyNumberFormat="1" applyFont="1"/>
    <xf numFmtId="49" fontId="27" fillId="0" borderId="0" xfId="0" applyNumberFormat="1" applyFont="1" applyFill="1" applyBorder="1" applyAlignment="1">
      <alignment horizontal="center"/>
    </xf>
    <xf numFmtId="17" fontId="2" fillId="3" borderId="23" xfId="0" applyNumberFormat="1" applyFont="1" applyFill="1" applyBorder="1" applyAlignment="1">
      <alignment horizontal="center"/>
    </xf>
    <xf numFmtId="0" fontId="2" fillId="3" borderId="23" xfId="0" applyNumberFormat="1" applyFont="1" applyFill="1" applyBorder="1" applyAlignment="1">
      <alignment horizontal="center" wrapText="1"/>
    </xf>
    <xf numFmtId="16" fontId="2" fillId="3" borderId="24" xfId="0" applyNumberFormat="1" applyFont="1" applyFill="1" applyBorder="1" applyAlignment="1">
      <alignment horizontal="center" vertical="center"/>
    </xf>
    <xf numFmtId="16" fontId="2" fillId="3" borderId="24" xfId="0" applyNumberFormat="1" applyFont="1" applyFill="1" applyBorder="1" applyAlignment="1">
      <alignment horizontal="center" wrapText="1"/>
    </xf>
    <xf numFmtId="20" fontId="2" fillId="3" borderId="26" xfId="0" quotePrefix="1" applyNumberFormat="1" applyFont="1" applyFill="1" applyBorder="1" applyAlignment="1">
      <alignment horizontal="center" vertical="center"/>
    </xf>
    <xf numFmtId="20" fontId="2" fillId="3" borderId="26" xfId="0" applyNumberFormat="1" applyFont="1" applyFill="1" applyBorder="1" applyAlignment="1">
      <alignment horizontal="center"/>
    </xf>
    <xf numFmtId="20" fontId="2" fillId="3" borderId="23" xfId="0" applyNumberFormat="1" applyFont="1" applyFill="1" applyBorder="1" applyAlignment="1">
      <alignment horizontal="center"/>
    </xf>
    <xf numFmtId="169" fontId="13" fillId="0" borderId="3" xfId="0" applyNumberFormat="1" applyFont="1" applyFill="1" applyBorder="1" applyAlignment="1">
      <alignment horizontal="left"/>
    </xf>
    <xf numFmtId="166" fontId="21" fillId="0" borderId="4" xfId="2" applyNumberFormat="1" applyFont="1" applyFill="1" applyBorder="1" applyAlignment="1">
      <alignment horizontal="right"/>
    </xf>
    <xf numFmtId="165" fontId="13" fillId="4" borderId="24" xfId="0" applyNumberFormat="1" applyFont="1" applyFill="1" applyBorder="1" applyAlignment="1">
      <alignment horizontal="left" vertical="center"/>
    </xf>
    <xf numFmtId="2" fontId="13" fillId="4" borderId="27" xfId="0" applyNumberFormat="1" applyFont="1" applyFill="1" applyBorder="1" applyAlignment="1">
      <alignment horizontal="right" vertical="center"/>
    </xf>
    <xf numFmtId="2" fontId="13" fillId="4" borderId="28" xfId="0" applyNumberFormat="1" applyFont="1" applyFill="1" applyBorder="1" applyAlignment="1">
      <alignment horizontal="right" vertical="center"/>
    </xf>
    <xf numFmtId="2" fontId="13" fillId="4" borderId="29" xfId="0" applyNumberFormat="1" applyFont="1" applyFill="1" applyBorder="1" applyAlignment="1">
      <alignment horizontal="right" vertical="center"/>
    </xf>
    <xf numFmtId="166" fontId="21" fillId="4" borderId="29" xfId="2" applyNumberFormat="1" applyFont="1" applyFill="1" applyBorder="1" applyAlignment="1">
      <alignment horizontal="right" vertical="center"/>
    </xf>
    <xf numFmtId="165" fontId="13" fillId="0" borderId="25" xfId="0" applyNumberFormat="1" applyFont="1" applyFill="1" applyBorder="1" applyAlignment="1">
      <alignment horizontal="left" vertical="center"/>
    </xf>
    <xf numFmtId="165" fontId="21" fillId="4" borderId="26" xfId="0" applyNumberFormat="1" applyFont="1" applyFill="1" applyBorder="1" applyAlignment="1">
      <alignment horizontal="left" vertical="center" wrapText="1"/>
    </xf>
    <xf numFmtId="2" fontId="21" fillId="4" borderId="32" xfId="0" applyNumberFormat="1" applyFont="1" applyFill="1" applyBorder="1" applyAlignment="1">
      <alignment horizontal="right" vertical="center"/>
    </xf>
    <xf numFmtId="2" fontId="21" fillId="4" borderId="33" xfId="0" applyNumberFormat="1" applyFont="1" applyFill="1" applyBorder="1" applyAlignment="1">
      <alignment horizontal="right" vertical="center"/>
    </xf>
    <xf numFmtId="2" fontId="21" fillId="4" borderId="34" xfId="0" applyNumberFormat="1" applyFont="1" applyFill="1" applyBorder="1" applyAlignment="1">
      <alignment horizontal="right" vertical="center"/>
    </xf>
    <xf numFmtId="166" fontId="21" fillId="4" borderId="34" xfId="2" applyNumberFormat="1" applyFont="1" applyFill="1" applyBorder="1" applyAlignment="1">
      <alignment horizontal="right" vertical="center"/>
    </xf>
    <xf numFmtId="0" fontId="21" fillId="4" borderId="54" xfId="0" quotePrefix="1" applyNumberFormat="1" applyFont="1" applyFill="1" applyBorder="1" applyAlignment="1">
      <alignment horizontal="left" vertical="center" wrapText="1"/>
    </xf>
    <xf numFmtId="166" fontId="21" fillId="4" borderId="57" xfId="2" applyNumberFormat="1" applyFont="1" applyFill="1" applyBorder="1" applyAlignment="1">
      <alignment horizontal="right" vertical="center"/>
    </xf>
    <xf numFmtId="0" fontId="0" fillId="0" borderId="0" xfId="0" applyNumberFormat="1" applyFont="1"/>
    <xf numFmtId="0" fontId="0" fillId="0" borderId="0" xfId="0" applyNumberFormat="1" applyFont="1" applyAlignment="1">
      <alignment horizontal="right"/>
    </xf>
    <xf numFmtId="0" fontId="13" fillId="0" borderId="0" xfId="0" applyNumberFormat="1" applyFont="1" applyBorder="1" applyAlignment="1">
      <alignment horizontal="right"/>
    </xf>
    <xf numFmtId="0" fontId="0" fillId="0" borderId="0" xfId="0" applyNumberFormat="1" applyFont="1" applyBorder="1" applyAlignment="1">
      <alignment horizontal="right"/>
    </xf>
    <xf numFmtId="2" fontId="0" fillId="0" borderId="0" xfId="0" applyNumberFormat="1" applyFont="1" applyAlignment="1">
      <alignment horizontal="right"/>
    </xf>
    <xf numFmtId="20" fontId="2" fillId="3" borderId="58" xfId="0" applyNumberFormat="1" applyFont="1" applyFill="1" applyBorder="1" applyAlignment="1">
      <alignment horizontal="center" vertical="center" wrapText="1"/>
    </xf>
    <xf numFmtId="0" fontId="0" fillId="0" borderId="0" xfId="0" applyFont="1" applyAlignment="1">
      <alignment horizontal="right"/>
    </xf>
    <xf numFmtId="0" fontId="10" fillId="2" borderId="0" xfId="0" quotePrefix="1" applyNumberFormat="1" applyFont="1" applyFill="1" applyBorder="1" applyAlignment="1">
      <alignment horizontal="left" vertical="center"/>
    </xf>
    <xf numFmtId="0" fontId="23" fillId="2" borderId="0" xfId="0" quotePrefix="1" applyNumberFormat="1" applyFont="1" applyFill="1" applyBorder="1" applyAlignment="1">
      <alignment horizontal="left" vertical="top"/>
    </xf>
    <xf numFmtId="0" fontId="23" fillId="2" borderId="0" xfId="0" applyNumberFormat="1" applyFont="1" applyFill="1" applyAlignment="1">
      <alignment vertical="center"/>
    </xf>
    <xf numFmtId="0" fontId="1" fillId="0" borderId="0" xfId="0" applyNumberFormat="1" applyFont="1" applyFill="1"/>
    <xf numFmtId="0" fontId="1" fillId="0" borderId="0" xfId="0" applyNumberFormat="1" applyFont="1" applyFill="1" applyAlignment="1">
      <alignment vertical="center"/>
    </xf>
    <xf numFmtId="2" fontId="27" fillId="2" borderId="82" xfId="0" applyNumberFormat="1" applyFont="1" applyFill="1" applyBorder="1" applyAlignment="1">
      <alignment horizontal="center" vertical="center" wrapText="1"/>
    </xf>
    <xf numFmtId="43" fontId="13" fillId="0" borderId="88" xfId="1" applyFont="1" applyBorder="1" applyAlignment="1">
      <alignment vertical="center" wrapText="1"/>
    </xf>
    <xf numFmtId="0" fontId="13" fillId="2" borderId="88" xfId="0" applyFont="1" applyFill="1" applyBorder="1" applyAlignment="1">
      <alignment vertical="center" wrapText="1"/>
    </xf>
    <xf numFmtId="43" fontId="13" fillId="2" borderId="88" xfId="1" applyFont="1" applyFill="1" applyBorder="1" applyAlignment="1">
      <alignment vertical="center" wrapText="1"/>
    </xf>
    <xf numFmtId="43" fontId="13" fillId="0" borderId="88" xfId="1" applyFont="1" applyFill="1" applyBorder="1" applyAlignment="1">
      <alignment vertical="center" wrapText="1"/>
    </xf>
    <xf numFmtId="0" fontId="13" fillId="0" borderId="88" xfId="0" applyFont="1" applyFill="1" applyBorder="1" applyAlignment="1">
      <alignment vertical="center" wrapText="1"/>
    </xf>
    <xf numFmtId="0" fontId="2" fillId="3" borderId="86" xfId="0" quotePrefix="1" applyNumberFormat="1" applyFont="1" applyFill="1" applyBorder="1" applyAlignment="1">
      <alignment horizontal="center" vertical="center" wrapText="1"/>
    </xf>
    <xf numFmtId="0" fontId="2" fillId="3" borderId="87" xfId="0" applyFont="1" applyFill="1" applyBorder="1" applyAlignment="1">
      <alignment horizontal="center" vertical="center" wrapText="1"/>
    </xf>
    <xf numFmtId="166" fontId="13" fillId="0" borderId="88" xfId="2" applyNumberFormat="1" applyFont="1" applyBorder="1" applyAlignment="1">
      <alignment horizontal="center" vertical="center"/>
    </xf>
    <xf numFmtId="166" fontId="21" fillId="7" borderId="88" xfId="2" applyNumberFormat="1" applyFont="1" applyFill="1" applyBorder="1" applyAlignment="1">
      <alignment horizontal="center" vertical="center"/>
    </xf>
    <xf numFmtId="0" fontId="38" fillId="2" borderId="0" xfId="0" applyNumberFormat="1" applyFont="1" applyFill="1" applyBorder="1" applyAlignment="1"/>
    <xf numFmtId="0" fontId="38" fillId="2" borderId="0" xfId="0" applyNumberFormat="1" applyFont="1" applyFill="1" applyBorder="1"/>
    <xf numFmtId="4" fontId="0" fillId="0" borderId="70" xfId="0" applyNumberFormat="1" applyFont="1" applyBorder="1" applyAlignment="1">
      <alignment horizontal="right" vertical="center"/>
    </xf>
    <xf numFmtId="0" fontId="13" fillId="0" borderId="88" xfId="0" applyFont="1" applyBorder="1" applyAlignment="1">
      <alignment horizontal="left" vertical="center"/>
    </xf>
    <xf numFmtId="0" fontId="34" fillId="2" borderId="0" xfId="0" applyNumberFormat="1" applyFont="1" applyFill="1" applyAlignment="1"/>
    <xf numFmtId="0" fontId="33" fillId="9" borderId="103" xfId="5" applyFont="1" applyFill="1" applyBorder="1" applyAlignment="1">
      <alignment horizontal="center" vertical="center"/>
    </xf>
    <xf numFmtId="0" fontId="31" fillId="0" borderId="106" xfId="0" applyNumberFormat="1" applyFont="1" applyFill="1" applyBorder="1"/>
    <xf numFmtId="43" fontId="31" fillId="0" borderId="106" xfId="1" applyFont="1" applyFill="1" applyBorder="1"/>
    <xf numFmtId="43" fontId="31" fillId="0" borderId="107" xfId="1" applyFont="1" applyFill="1" applyBorder="1"/>
    <xf numFmtId="0" fontId="41" fillId="0" borderId="108" xfId="0" applyFont="1" applyBorder="1"/>
    <xf numFmtId="0" fontId="31" fillId="0" borderId="0" xfId="0" applyNumberFormat="1" applyFont="1" applyFill="1" applyBorder="1"/>
    <xf numFmtId="43" fontId="31" fillId="0" borderId="0" xfId="1" applyFont="1" applyFill="1" applyBorder="1"/>
    <xf numFmtId="43" fontId="31" fillId="0" borderId="109" xfId="1" applyFont="1" applyFill="1" applyBorder="1"/>
    <xf numFmtId="0" fontId="41" fillId="0" borderId="110" xfId="0" applyFont="1" applyBorder="1"/>
    <xf numFmtId="0" fontId="41" fillId="0" borderId="111" xfId="0" applyFont="1" applyBorder="1"/>
    <xf numFmtId="0" fontId="41" fillId="7" borderId="112" xfId="0" applyFont="1" applyFill="1" applyBorder="1"/>
    <xf numFmtId="0" fontId="41" fillId="7" borderId="113" xfId="0" applyFont="1" applyFill="1" applyBorder="1"/>
    <xf numFmtId="43" fontId="41" fillId="7" borderId="113" xfId="1" applyFont="1" applyFill="1" applyBorder="1"/>
    <xf numFmtId="43" fontId="41" fillId="7" borderId="114" xfId="1" applyFont="1" applyFill="1" applyBorder="1"/>
    <xf numFmtId="0" fontId="21" fillId="2" borderId="0" xfId="0" quotePrefix="1" applyNumberFormat="1" applyFont="1" applyFill="1" applyAlignment="1">
      <alignment vertical="center"/>
    </xf>
    <xf numFmtId="17" fontId="33" fillId="9" borderId="117" xfId="0" applyNumberFormat="1" applyFont="1" applyFill="1" applyBorder="1" applyAlignment="1">
      <alignment horizontal="center" vertical="center"/>
    </xf>
    <xf numFmtId="0" fontId="33" fillId="9" borderId="119" xfId="5" applyFont="1" applyFill="1" applyBorder="1" applyAlignment="1">
      <alignment horizontal="center" vertical="center"/>
    </xf>
    <xf numFmtId="0" fontId="33" fillId="9" borderId="121" xfId="5" applyFont="1" applyFill="1" applyBorder="1" applyAlignment="1">
      <alignment horizontal="center" vertical="center"/>
    </xf>
    <xf numFmtId="0" fontId="33" fillId="9" borderId="122" xfId="5" applyFont="1" applyFill="1" applyBorder="1" applyAlignment="1">
      <alignment horizontal="center" vertical="center"/>
    </xf>
    <xf numFmtId="0" fontId="33" fillId="9" borderId="123" xfId="0" applyNumberFormat="1" applyFont="1" applyFill="1" applyBorder="1" applyAlignment="1">
      <alignment vertical="center"/>
    </xf>
    <xf numFmtId="0" fontId="42" fillId="9" borderId="124" xfId="0" applyNumberFormat="1" applyFont="1" applyFill="1" applyBorder="1" applyAlignment="1">
      <alignment vertical="center"/>
    </xf>
    <xf numFmtId="4" fontId="33" fillId="9" borderId="58" xfId="0" applyNumberFormat="1" applyFont="1" applyFill="1" applyBorder="1" applyAlignment="1">
      <alignment vertical="center"/>
    </xf>
    <xf numFmtId="4" fontId="42" fillId="9" borderId="58" xfId="0" applyNumberFormat="1" applyFont="1" applyFill="1" applyBorder="1" applyAlignment="1">
      <alignment vertical="center"/>
    </xf>
    <xf numFmtId="0" fontId="42" fillId="9" borderId="123" xfId="0" applyNumberFormat="1" applyFont="1" applyFill="1" applyBorder="1" applyAlignment="1">
      <alignment vertical="center"/>
    </xf>
    <xf numFmtId="0" fontId="33" fillId="9" borderId="125" xfId="0" applyNumberFormat="1" applyFont="1" applyFill="1" applyBorder="1" applyAlignment="1">
      <alignment vertical="center"/>
    </xf>
    <xf numFmtId="4" fontId="33" fillId="9" borderId="125" xfId="0" applyNumberFormat="1" applyFont="1" applyFill="1" applyBorder="1" applyAlignment="1">
      <alignment vertical="center"/>
    </xf>
    <xf numFmtId="4" fontId="42" fillId="9" borderId="124" xfId="0" applyNumberFormat="1" applyFont="1" applyFill="1" applyBorder="1" applyAlignment="1">
      <alignment vertical="center"/>
    </xf>
    <xf numFmtId="0" fontId="42" fillId="9" borderId="126" xfId="0" applyNumberFormat="1" applyFont="1" applyFill="1" applyBorder="1" applyAlignment="1">
      <alignment vertical="center"/>
    </xf>
    <xf numFmtId="0" fontId="42" fillId="9" borderId="127" xfId="0" applyNumberFormat="1" applyFont="1" applyFill="1" applyBorder="1" applyAlignment="1">
      <alignment vertical="center"/>
    </xf>
    <xf numFmtId="4" fontId="42" fillId="9" borderId="127" xfId="0" applyNumberFormat="1" applyFont="1" applyFill="1" applyBorder="1" applyAlignment="1">
      <alignment vertical="center"/>
    </xf>
    <xf numFmtId="4" fontId="42" fillId="9" borderId="128" xfId="0" applyNumberFormat="1" applyFont="1" applyFill="1" applyBorder="1" applyAlignment="1">
      <alignment vertical="center"/>
    </xf>
    <xf numFmtId="0" fontId="31" fillId="0" borderId="0" xfId="0" applyFont="1" applyFill="1"/>
    <xf numFmtId="0" fontId="31" fillId="0" borderId="0" xfId="0" applyFont="1"/>
    <xf numFmtId="0" fontId="34" fillId="0" borderId="0" xfId="0" applyNumberFormat="1" applyFont="1" applyFill="1" applyAlignment="1">
      <alignment vertical="center"/>
    </xf>
    <xf numFmtId="0" fontId="33" fillId="10" borderId="130" xfId="6" applyNumberFormat="1" applyFont="1" applyFill="1" applyBorder="1" applyAlignment="1">
      <alignment horizontal="center" vertical="center" wrapText="1"/>
    </xf>
    <xf numFmtId="0" fontId="34" fillId="0" borderId="0" xfId="0" applyNumberFormat="1" applyFont="1" applyFill="1" applyAlignment="1">
      <alignment horizontal="center"/>
    </xf>
    <xf numFmtId="0" fontId="34" fillId="0" borderId="0" xfId="0" applyFont="1" applyFill="1" applyBorder="1" applyAlignment="1">
      <alignment vertical="center"/>
    </xf>
    <xf numFmtId="0" fontId="34" fillId="0" borderId="0" xfId="0" applyNumberFormat="1" applyFont="1" applyFill="1" applyAlignment="1">
      <alignment vertical="center" wrapText="1"/>
    </xf>
    <xf numFmtId="0" fontId="34" fillId="0" borderId="0" xfId="0" applyNumberFormat="1" applyFont="1" applyFill="1" applyAlignment="1">
      <alignment horizontal="left" vertical="center" wrapText="1"/>
    </xf>
    <xf numFmtId="49" fontId="27" fillId="0" borderId="0" xfId="0" applyNumberFormat="1" applyFont="1" applyFill="1" applyBorder="1" applyAlignment="1">
      <alignment horizontal="right"/>
    </xf>
    <xf numFmtId="1" fontId="27" fillId="0" borderId="0" xfId="0" applyNumberFormat="1" applyFont="1" applyFill="1" applyBorder="1" applyAlignment="1">
      <alignment horizontal="right"/>
    </xf>
    <xf numFmtId="1" fontId="27" fillId="0" borderId="0" xfId="0" applyNumberFormat="1" applyFont="1" applyFill="1" applyBorder="1" applyAlignment="1">
      <alignment horizontal="center"/>
    </xf>
    <xf numFmtId="164" fontId="27" fillId="0" borderId="0" xfId="0" applyNumberFormat="1" applyFont="1" applyFill="1" applyBorder="1" applyAlignment="1">
      <alignment horizontal="center"/>
    </xf>
    <xf numFmtId="2" fontId="34" fillId="0" borderId="0" xfId="0" applyNumberFormat="1" applyFont="1" applyFill="1" applyAlignment="1">
      <alignment vertical="center" wrapText="1"/>
    </xf>
    <xf numFmtId="0" fontId="31" fillId="0" borderId="0" xfId="0" applyFont="1" applyFill="1" applyBorder="1" applyAlignment="1">
      <alignment horizontal="center"/>
    </xf>
    <xf numFmtId="0" fontId="31" fillId="0" borderId="0" xfId="0" applyFont="1" applyFill="1" applyBorder="1"/>
    <xf numFmtId="0" fontId="27" fillId="0" borderId="0" xfId="0" applyNumberFormat="1" applyFont="1" applyFill="1" applyAlignment="1">
      <alignment vertical="center"/>
    </xf>
    <xf numFmtId="0" fontId="27" fillId="0" borderId="0" xfId="0" quotePrefix="1" applyNumberFormat="1" applyFont="1" applyFill="1" applyBorder="1" applyAlignment="1">
      <alignment horizontal="left" vertical="top"/>
    </xf>
    <xf numFmtId="43" fontId="41" fillId="7" borderId="113" xfId="0" applyNumberFormat="1" applyFont="1" applyFill="1" applyBorder="1"/>
    <xf numFmtId="0" fontId="31" fillId="0" borderId="0" xfId="0" applyNumberFormat="1" applyFont="1" applyBorder="1"/>
    <xf numFmtId="43" fontId="31" fillId="0" borderId="0" xfId="0" applyNumberFormat="1" applyFont="1" applyBorder="1"/>
    <xf numFmtId="10" fontId="31" fillId="0" borderId="109" xfId="2" applyNumberFormat="1" applyFont="1" applyBorder="1"/>
    <xf numFmtId="10" fontId="41" fillId="7" borderId="114" xfId="2" applyNumberFormat="1" applyFont="1" applyFill="1" applyBorder="1"/>
    <xf numFmtId="0" fontId="31" fillId="0" borderId="106" xfId="0" applyNumberFormat="1" applyFont="1" applyBorder="1"/>
    <xf numFmtId="43" fontId="31" fillId="0" borderId="106" xfId="0" applyNumberFormat="1" applyFont="1" applyBorder="1"/>
    <xf numFmtId="17" fontId="33" fillId="10" borderId="46" xfId="6" quotePrefix="1" applyNumberFormat="1" applyFont="1" applyFill="1" applyBorder="1" applyAlignment="1">
      <alignment horizontal="center" vertical="center" wrapText="1"/>
    </xf>
    <xf numFmtId="0" fontId="33" fillId="10" borderId="46" xfId="6" quotePrefix="1" applyNumberFormat="1" applyFont="1" applyFill="1" applyBorder="1" applyAlignment="1">
      <alignment horizontal="center" vertical="center" wrapText="1"/>
    </xf>
    <xf numFmtId="0" fontId="33" fillId="10" borderId="46" xfId="6" applyNumberFormat="1" applyFont="1" applyFill="1" applyBorder="1" applyAlignment="1">
      <alignment horizontal="center" vertical="center" wrapText="1"/>
    </xf>
    <xf numFmtId="14" fontId="33" fillId="10" borderId="46" xfId="6" applyNumberFormat="1" applyFont="1" applyFill="1" applyBorder="1" applyAlignment="1">
      <alignment horizontal="center" vertical="center"/>
    </xf>
    <xf numFmtId="0" fontId="33" fillId="10" borderId="130" xfId="6" applyNumberFormat="1" applyFont="1" applyFill="1" applyBorder="1" applyAlignment="1">
      <alignment horizontal="center" vertical="center"/>
    </xf>
    <xf numFmtId="20" fontId="33" fillId="10" borderId="132" xfId="6" applyNumberFormat="1" applyFont="1" applyFill="1" applyBorder="1" applyAlignment="1">
      <alignment horizontal="center" vertical="center"/>
    </xf>
    <xf numFmtId="0" fontId="33" fillId="10" borderId="133" xfId="6" applyNumberFormat="1" applyFont="1" applyFill="1" applyBorder="1" applyAlignment="1">
      <alignment horizontal="center" vertical="center"/>
    </xf>
    <xf numFmtId="173" fontId="43" fillId="9" borderId="137" xfId="0" applyNumberFormat="1" applyFont="1" applyFill="1" applyBorder="1" applyAlignment="1">
      <alignment horizontal="center" vertical="center"/>
    </xf>
    <xf numFmtId="173" fontId="43" fillId="9" borderId="137" xfId="0" applyNumberFormat="1" applyFont="1" applyFill="1" applyBorder="1" applyAlignment="1">
      <alignment horizontal="center" vertical="center" wrapText="1"/>
    </xf>
    <xf numFmtId="4" fontId="27" fillId="0" borderId="137" xfId="0" applyNumberFormat="1" applyFont="1" applyBorder="1" applyAlignment="1">
      <alignment vertical="center"/>
    </xf>
    <xf numFmtId="4" fontId="27" fillId="0" borderId="137" xfId="0" applyNumberFormat="1" applyFont="1" applyBorder="1"/>
    <xf numFmtId="4" fontId="27" fillId="7" borderId="137" xfId="0" applyNumberFormat="1" applyFont="1" applyFill="1" applyBorder="1"/>
    <xf numFmtId="173" fontId="0" fillId="0" borderId="0" xfId="0" applyNumberFormat="1" applyFont="1"/>
    <xf numFmtId="0" fontId="3" fillId="0" borderId="0" xfId="0" applyNumberFormat="1" applyFont="1"/>
    <xf numFmtId="0" fontId="4" fillId="0" borderId="0" xfId="0" applyNumberFormat="1" applyFont="1"/>
    <xf numFmtId="0" fontId="34" fillId="2" borderId="0" xfId="0" applyNumberFormat="1" applyFont="1" applyFill="1" applyAlignment="1">
      <alignment horizontal="left" vertical="center"/>
    </xf>
    <xf numFmtId="0" fontId="34" fillId="2" borderId="0" xfId="0" applyNumberFormat="1" applyFont="1" applyFill="1" applyAlignment="1">
      <alignment vertical="center"/>
    </xf>
    <xf numFmtId="0" fontId="31" fillId="0" borderId="0" xfId="0" applyFont="1" applyFill="1" applyAlignment="1">
      <alignment vertical="center"/>
    </xf>
    <xf numFmtId="0" fontId="34" fillId="0" borderId="0" xfId="0" applyNumberFormat="1" applyFont="1" applyFill="1" applyAlignment="1">
      <alignment horizontal="center" vertical="center"/>
    </xf>
    <xf numFmtId="49" fontId="27" fillId="0" borderId="0" xfId="0" applyNumberFormat="1" applyFont="1" applyFill="1" applyBorder="1" applyAlignment="1">
      <alignment horizontal="right" vertical="center"/>
    </xf>
    <xf numFmtId="1" fontId="27" fillId="0" borderId="0" xfId="0" applyNumberFormat="1" applyFont="1" applyFill="1" applyBorder="1" applyAlignment="1">
      <alignment horizontal="right" vertical="center"/>
    </xf>
    <xf numFmtId="49" fontId="27" fillId="0" borderId="0" xfId="0" applyNumberFormat="1" applyFont="1" applyFill="1" applyBorder="1" applyAlignment="1">
      <alignment horizontal="center" vertical="center"/>
    </xf>
    <xf numFmtId="1" fontId="27" fillId="0" borderId="0" xfId="0" applyNumberFormat="1" applyFont="1" applyFill="1" applyBorder="1" applyAlignment="1">
      <alignment horizontal="center" vertical="center"/>
    </xf>
    <xf numFmtId="164" fontId="27" fillId="0" borderId="0" xfId="0" applyNumberFormat="1" applyFont="1" applyFill="1" applyBorder="1" applyAlignment="1">
      <alignment horizontal="center" vertical="center"/>
    </xf>
    <xf numFmtId="0" fontId="31" fillId="0" borderId="0" xfId="0" applyFont="1" applyFill="1" applyBorder="1" applyAlignment="1">
      <alignment horizontal="center" vertical="center"/>
    </xf>
    <xf numFmtId="0" fontId="31" fillId="0" borderId="0" xfId="0" applyFont="1" applyFill="1" applyBorder="1" applyAlignment="1">
      <alignment vertical="center"/>
    </xf>
    <xf numFmtId="0" fontId="31" fillId="0" borderId="0" xfId="0" applyFont="1" applyAlignment="1">
      <alignment vertical="center"/>
    </xf>
    <xf numFmtId="0" fontId="31" fillId="0" borderId="0" xfId="0" applyFont="1" applyFill="1" applyAlignment="1">
      <alignment horizontal="center" vertical="center"/>
    </xf>
    <xf numFmtId="0" fontId="37" fillId="9" borderId="82" xfId="0" applyFont="1" applyFill="1" applyBorder="1" applyAlignment="1">
      <alignment horizontal="center" vertical="center"/>
    </xf>
    <xf numFmtId="43" fontId="37" fillId="9" borderId="82" xfId="1" applyFont="1" applyFill="1" applyBorder="1" applyAlignment="1">
      <alignment horizontal="center" vertical="center"/>
    </xf>
    <xf numFmtId="4" fontId="37" fillId="9" borderId="82" xfId="0" applyNumberFormat="1" applyFont="1" applyFill="1" applyBorder="1" applyAlignment="1">
      <alignment horizontal="center" vertical="center"/>
    </xf>
    <xf numFmtId="0" fontId="37" fillId="9" borderId="82" xfId="0" applyNumberFormat="1" applyFont="1" applyFill="1" applyBorder="1" applyAlignment="1">
      <alignment horizontal="center" vertical="center" wrapText="1"/>
    </xf>
    <xf numFmtId="0" fontId="32" fillId="0" borderId="82" xfId="0" applyNumberFormat="1" applyFont="1" applyFill="1" applyBorder="1" applyAlignment="1">
      <alignment vertical="center" wrapText="1"/>
    </xf>
    <xf numFmtId="22" fontId="32" fillId="0" borderId="82" xfId="0" applyNumberFormat="1" applyFont="1" applyFill="1" applyBorder="1" applyAlignment="1">
      <alignment horizontal="center" vertical="center" wrapText="1"/>
    </xf>
    <xf numFmtId="0" fontId="32" fillId="0" borderId="82" xfId="0" applyNumberFormat="1" applyFont="1" applyFill="1" applyBorder="1" applyAlignment="1">
      <alignment horizontal="center" vertical="center" wrapText="1"/>
    </xf>
    <xf numFmtId="0" fontId="13" fillId="0" borderId="0" xfId="0" applyFont="1" applyFill="1" applyAlignment="1"/>
    <xf numFmtId="43" fontId="13" fillId="0" borderId="0" xfId="1" applyFont="1" applyFill="1" applyAlignment="1"/>
    <xf numFmtId="0" fontId="44" fillId="0" borderId="0" xfId="0" applyFont="1" applyFill="1" applyAlignment="1"/>
    <xf numFmtId="0" fontId="45" fillId="0" borderId="0" xfId="0" applyFont="1" applyFill="1" applyBorder="1" applyAlignment="1">
      <alignment vertical="center"/>
    </xf>
    <xf numFmtId="0" fontId="46" fillId="0" borderId="0" xfId="0" applyFont="1" applyFill="1" applyAlignment="1">
      <alignment vertical="center"/>
    </xf>
    <xf numFmtId="0" fontId="45" fillId="0" borderId="0" xfId="0" applyNumberFormat="1" applyFont="1" applyFill="1" applyBorder="1" applyAlignment="1">
      <alignment vertical="center"/>
    </xf>
    <xf numFmtId="0" fontId="47" fillId="0" borderId="0" xfId="0" applyFont="1" applyFill="1" applyBorder="1" applyAlignment="1">
      <alignment vertical="center"/>
    </xf>
    <xf numFmtId="0" fontId="45" fillId="0" borderId="0" xfId="0" applyFont="1" applyFill="1" applyBorder="1" applyAlignment="1">
      <alignment horizontal="center" vertical="center"/>
    </xf>
    <xf numFmtId="0" fontId="47" fillId="0" borderId="0" xfId="0" applyFont="1" applyFill="1" applyBorder="1" applyAlignment="1">
      <alignment horizontal="justify" vertical="center"/>
    </xf>
    <xf numFmtId="0" fontId="48" fillId="0" borderId="0" xfId="0" applyFont="1" applyFill="1" applyBorder="1" applyAlignment="1">
      <alignment vertical="center"/>
    </xf>
    <xf numFmtId="0" fontId="46" fillId="0" borderId="0" xfId="0" applyFont="1"/>
    <xf numFmtId="0" fontId="49" fillId="0" borderId="0" xfId="0" applyFont="1" applyFill="1" applyBorder="1"/>
    <xf numFmtId="0" fontId="49" fillId="0" borderId="0" xfId="0" applyFont="1"/>
    <xf numFmtId="2" fontId="49" fillId="0" borderId="0" xfId="0" applyNumberFormat="1" applyFont="1" applyFill="1" applyBorder="1" applyAlignment="1">
      <alignment horizontal="center" vertical="center" wrapText="1"/>
    </xf>
    <xf numFmtId="2" fontId="49" fillId="0" borderId="0" xfId="0" quotePrefix="1" applyNumberFormat="1" applyFont="1" applyFill="1" applyBorder="1" applyAlignment="1">
      <alignment horizontal="center" vertical="center" wrapText="1"/>
    </xf>
    <xf numFmtId="0" fontId="49" fillId="0" borderId="0" xfId="0" quotePrefix="1" applyNumberFormat="1" applyFont="1" applyFill="1" applyBorder="1" applyAlignment="1">
      <alignment horizontal="center" vertical="center" wrapText="1"/>
    </xf>
    <xf numFmtId="2" fontId="49" fillId="0" borderId="0" xfId="0" applyNumberFormat="1" applyFont="1" applyFill="1" applyBorder="1" applyAlignment="1">
      <alignment horizontal="left"/>
    </xf>
    <xf numFmtId="2" fontId="49" fillId="0" borderId="0" xfId="0" applyNumberFormat="1" applyFont="1" applyFill="1" applyBorder="1" applyAlignment="1">
      <alignment horizontal="center"/>
    </xf>
    <xf numFmtId="2" fontId="50" fillId="0" borderId="0" xfId="0" applyNumberFormat="1" applyFont="1" applyFill="1" applyBorder="1" applyAlignment="1">
      <alignment horizontal="center"/>
    </xf>
    <xf numFmtId="43" fontId="49" fillId="0" borderId="0" xfId="1" applyFont="1" applyFill="1" applyBorder="1" applyAlignment="1">
      <alignment horizontal="center"/>
    </xf>
    <xf numFmtId="0" fontId="49" fillId="0" borderId="0" xfId="0" applyNumberFormat="1" applyFont="1" applyFill="1" applyBorder="1" applyAlignment="1">
      <alignment vertical="top" wrapText="1"/>
    </xf>
    <xf numFmtId="17" fontId="49" fillId="0" borderId="0" xfId="0" quotePrefix="1" applyNumberFormat="1" applyFont="1" applyFill="1" applyBorder="1" applyAlignment="1">
      <alignment horizontal="center" vertical="center" wrapText="1"/>
    </xf>
    <xf numFmtId="43" fontId="13" fillId="0" borderId="27" xfId="1" applyFont="1" applyFill="1" applyBorder="1" applyAlignment="1">
      <alignment horizontal="right"/>
    </xf>
    <xf numFmtId="43" fontId="13" fillId="0" borderId="28" xfId="1" applyFont="1" applyFill="1" applyBorder="1" applyAlignment="1">
      <alignment horizontal="right"/>
    </xf>
    <xf numFmtId="43" fontId="13" fillId="0" borderId="29" xfId="1" applyFont="1" applyFill="1" applyBorder="1" applyAlignment="1">
      <alignment horizontal="right"/>
    </xf>
    <xf numFmtId="43" fontId="13" fillId="4" borderId="30" xfId="1" applyFont="1" applyFill="1" applyBorder="1" applyAlignment="1">
      <alignment horizontal="right" vertical="center"/>
    </xf>
    <xf numFmtId="43" fontId="13" fillId="4" borderId="31" xfId="1" applyFont="1" applyFill="1" applyBorder="1" applyAlignment="1">
      <alignment horizontal="right" vertical="center"/>
    </xf>
    <xf numFmtId="43" fontId="13" fillId="0" borderId="30" xfId="1" applyFont="1" applyFill="1" applyBorder="1" applyAlignment="1">
      <alignment horizontal="right" vertical="center"/>
    </xf>
    <xf numFmtId="43" fontId="13" fillId="0" borderId="31" xfId="1" applyFont="1" applyFill="1" applyBorder="1" applyAlignment="1">
      <alignment horizontal="right" vertical="center"/>
    </xf>
    <xf numFmtId="43" fontId="21" fillId="4" borderId="38" xfId="1" applyFont="1" applyFill="1" applyBorder="1" applyAlignment="1">
      <alignment horizontal="right" vertical="center"/>
    </xf>
    <xf numFmtId="43" fontId="21" fillId="4" borderId="39" xfId="1" applyFont="1" applyFill="1" applyBorder="1" applyAlignment="1">
      <alignment horizontal="right" vertical="center"/>
    </xf>
    <xf numFmtId="43" fontId="21" fillId="4" borderId="40" xfId="1" applyFont="1" applyFill="1" applyBorder="1" applyAlignment="1">
      <alignment horizontal="right" vertical="center"/>
    </xf>
    <xf numFmtId="43" fontId="13" fillId="0" borderId="3" xfId="1" applyFont="1" applyFill="1" applyBorder="1" applyAlignment="1">
      <alignment horizontal="right"/>
    </xf>
    <xf numFmtId="43" fontId="13" fillId="0" borderId="0" xfId="1" applyFont="1" applyFill="1" applyBorder="1" applyAlignment="1">
      <alignment horizontal="right"/>
    </xf>
    <xf numFmtId="43" fontId="13" fillId="0" borderId="4" xfId="1" applyFont="1" applyFill="1" applyBorder="1" applyAlignment="1">
      <alignment horizontal="right"/>
    </xf>
    <xf numFmtId="43" fontId="13" fillId="4" borderId="3" xfId="1" applyFont="1" applyFill="1" applyBorder="1" applyAlignment="1">
      <alignment horizontal="right" vertical="center"/>
    </xf>
    <xf numFmtId="43" fontId="13" fillId="4" borderId="4" xfId="1" applyFont="1" applyFill="1" applyBorder="1" applyAlignment="1">
      <alignment horizontal="right" vertical="center"/>
    </xf>
    <xf numFmtId="43" fontId="13" fillId="0" borderId="3" xfId="1" applyFont="1" applyFill="1" applyBorder="1" applyAlignment="1">
      <alignment horizontal="right" vertical="center"/>
    </xf>
    <xf numFmtId="43" fontId="13" fillId="0" borderId="4" xfId="1" applyFont="1" applyFill="1" applyBorder="1" applyAlignment="1">
      <alignment horizontal="right" vertical="center"/>
    </xf>
    <xf numFmtId="43" fontId="13" fillId="4" borderId="41" xfId="1" applyFont="1" applyFill="1" applyBorder="1" applyAlignment="1">
      <alignment horizontal="right" vertical="center"/>
    </xf>
    <xf numFmtId="43" fontId="13" fillId="4" borderId="42" xfId="1" applyFont="1" applyFill="1" applyBorder="1" applyAlignment="1">
      <alignment horizontal="right" vertical="center"/>
    </xf>
    <xf numFmtId="43" fontId="13" fillId="4" borderId="43" xfId="1" applyFont="1" applyFill="1" applyBorder="1" applyAlignment="1">
      <alignment horizontal="right" vertical="center"/>
    </xf>
    <xf numFmtId="43" fontId="21" fillId="0" borderId="55" xfId="1" applyFont="1" applyFill="1" applyBorder="1" applyAlignment="1">
      <alignment horizontal="right" vertical="center"/>
    </xf>
    <xf numFmtId="43" fontId="21" fillId="0" borderId="56" xfId="1" applyFont="1" applyFill="1" applyBorder="1" applyAlignment="1">
      <alignment horizontal="right" vertical="center"/>
    </xf>
    <xf numFmtId="43" fontId="21" fillId="0" borderId="57" xfId="1" applyFont="1" applyFill="1" applyBorder="1" applyAlignment="1">
      <alignment horizontal="right" vertical="center"/>
    </xf>
    <xf numFmtId="43" fontId="21" fillId="4" borderId="55" xfId="1" applyFont="1" applyFill="1" applyBorder="1" applyAlignment="1">
      <alignment horizontal="right" vertical="center"/>
    </xf>
    <xf numFmtId="43" fontId="21" fillId="4" borderId="56" xfId="1" applyFont="1" applyFill="1" applyBorder="1" applyAlignment="1">
      <alignment horizontal="right" vertical="center"/>
    </xf>
    <xf numFmtId="43" fontId="21" fillId="4" borderId="57" xfId="1" applyFont="1" applyFill="1" applyBorder="1" applyAlignment="1">
      <alignment horizontal="right" vertical="center"/>
    </xf>
    <xf numFmtId="0" fontId="4" fillId="2" borderId="0" xfId="0" quotePrefix="1" applyNumberFormat="1" applyFont="1" applyFill="1" applyBorder="1" applyAlignment="1">
      <alignment horizontal="left" vertical="top"/>
    </xf>
    <xf numFmtId="0" fontId="51" fillId="0" borderId="0" xfId="0" applyFont="1"/>
    <xf numFmtId="0" fontId="51" fillId="0" borderId="0" xfId="0" applyFont="1" applyAlignment="1">
      <alignment horizontal="center"/>
    </xf>
    <xf numFmtId="165" fontId="51" fillId="0" borderId="0" xfId="0" applyNumberFormat="1" applyFont="1"/>
    <xf numFmtId="0" fontId="21" fillId="2" borderId="0" xfId="0" quotePrefix="1" applyNumberFormat="1" applyFont="1" applyFill="1" applyBorder="1" applyAlignment="1">
      <alignment horizontal="left" vertical="top"/>
    </xf>
    <xf numFmtId="0" fontId="13" fillId="2" borderId="0" xfId="0" applyNumberFormat="1" applyFont="1" applyFill="1" applyBorder="1" applyAlignment="1">
      <alignment vertical="top"/>
    </xf>
    <xf numFmtId="0" fontId="21" fillId="2" borderId="0" xfId="0" applyNumberFormat="1" applyFont="1" applyFill="1" applyBorder="1" applyAlignment="1"/>
    <xf numFmtId="17" fontId="21" fillId="2" borderId="0" xfId="0" quotePrefix="1" applyNumberFormat="1" applyFont="1" applyFill="1" applyBorder="1" applyAlignment="1">
      <alignment horizontal="center"/>
    </xf>
    <xf numFmtId="17" fontId="13" fillId="2" borderId="0" xfId="0" applyNumberFormat="1" applyFont="1" applyFill="1" applyBorder="1" applyAlignment="1">
      <alignment horizontal="centerContinuous"/>
    </xf>
    <xf numFmtId="0" fontId="21" fillId="2" borderId="0" xfId="0" applyNumberFormat="1" applyFont="1" applyFill="1" applyBorder="1" applyAlignment="1">
      <alignment horizontal="centerContinuous"/>
    </xf>
    <xf numFmtId="0" fontId="13" fillId="2" borderId="0" xfId="0" applyNumberFormat="1" applyFont="1" applyFill="1" applyBorder="1" applyAlignment="1">
      <alignment horizontal="centerContinuous"/>
    </xf>
    <xf numFmtId="0" fontId="13" fillId="2" borderId="0" xfId="0" applyNumberFormat="1" applyFont="1" applyFill="1" applyBorder="1" applyAlignment="1">
      <alignment horizontal="left"/>
    </xf>
    <xf numFmtId="0" fontId="5" fillId="2" borderId="0" xfId="0" applyNumberFormat="1" applyFont="1" applyFill="1" applyBorder="1" applyAlignment="1">
      <alignment vertical="top"/>
    </xf>
    <xf numFmtId="0" fontId="5" fillId="2" borderId="0" xfId="0" quotePrefix="1" applyNumberFormat="1" applyFont="1" applyFill="1" applyBorder="1" applyAlignment="1">
      <alignment horizontal="right" vertical="top"/>
    </xf>
    <xf numFmtId="0" fontId="53" fillId="0" borderId="0" xfId="0" applyFont="1" applyFill="1" applyBorder="1" applyAlignment="1">
      <alignment vertical="center"/>
    </xf>
    <xf numFmtId="0" fontId="54" fillId="0" borderId="0" xfId="0" applyFont="1" applyFill="1" applyAlignment="1">
      <alignment vertical="center"/>
    </xf>
    <xf numFmtId="0" fontId="53" fillId="0" borderId="0" xfId="0" applyNumberFormat="1" applyFont="1" applyFill="1" applyBorder="1" applyAlignment="1">
      <alignment vertical="center"/>
    </xf>
    <xf numFmtId="0" fontId="54" fillId="0" borderId="0" xfId="0" applyFont="1" applyFill="1" applyBorder="1" applyAlignment="1">
      <alignment vertical="center"/>
    </xf>
    <xf numFmtId="0" fontId="55" fillId="0" borderId="0" xfId="0" applyFont="1" applyFill="1" applyBorder="1" applyAlignment="1">
      <alignment vertical="center"/>
    </xf>
    <xf numFmtId="0" fontId="55" fillId="0" borderId="0" xfId="0" applyFont="1" applyFill="1" applyBorder="1" applyAlignment="1">
      <alignment horizontal="right" vertical="center"/>
    </xf>
    <xf numFmtId="0" fontId="53" fillId="0" borderId="0" xfId="0" applyFont="1" applyFill="1" applyBorder="1" applyAlignment="1">
      <alignment horizontal="center" vertical="center"/>
    </xf>
    <xf numFmtId="0" fontId="55" fillId="0" borderId="0" xfId="0" applyFont="1" applyFill="1" applyBorder="1" applyAlignment="1">
      <alignment horizontal="justify" vertical="center"/>
    </xf>
    <xf numFmtId="17" fontId="56" fillId="0" borderId="0" xfId="0" applyNumberFormat="1" applyFont="1" applyFill="1" applyBorder="1" applyAlignment="1">
      <alignment vertical="center"/>
    </xf>
    <xf numFmtId="2" fontId="56" fillId="0" borderId="0" xfId="0" applyNumberFormat="1" applyFont="1" applyFill="1" applyBorder="1" applyAlignment="1">
      <alignment vertical="center"/>
    </xf>
    <xf numFmtId="0" fontId="56" fillId="0" borderId="0" xfId="0" quotePrefix="1" applyNumberFormat="1" applyFont="1" applyFill="1" applyBorder="1" applyAlignment="1">
      <alignment vertical="center" wrapText="1"/>
    </xf>
    <xf numFmtId="2" fontId="56" fillId="0" borderId="0" xfId="0" quotePrefix="1" applyNumberFormat="1" applyFont="1" applyFill="1" applyBorder="1" applyAlignment="1">
      <alignment vertical="center" wrapText="1"/>
    </xf>
    <xf numFmtId="0" fontId="56" fillId="0" borderId="0" xfId="0" applyFont="1" applyFill="1" applyBorder="1" applyAlignment="1">
      <alignment vertical="center"/>
    </xf>
    <xf numFmtId="0" fontId="56" fillId="0" borderId="0" xfId="0" applyFont="1" applyFill="1" applyAlignment="1">
      <alignment vertical="center"/>
    </xf>
    <xf numFmtId="14" fontId="53" fillId="0" borderId="0" xfId="0" applyNumberFormat="1" applyFont="1" applyFill="1" applyBorder="1" applyAlignment="1">
      <alignment vertical="center"/>
    </xf>
    <xf numFmtId="0" fontId="54" fillId="0" borderId="0" xfId="0" applyFont="1" applyAlignment="1">
      <alignment vertical="center"/>
    </xf>
    <xf numFmtId="0" fontId="52" fillId="0" borderId="0" xfId="0" applyFont="1" applyBorder="1" applyAlignment="1">
      <alignment vertical="center"/>
    </xf>
    <xf numFmtId="1" fontId="57" fillId="0" borderId="0" xfId="0" applyNumberFormat="1" applyFont="1" applyFill="1" applyBorder="1" applyAlignment="1">
      <alignment horizontal="center" vertical="center"/>
    </xf>
    <xf numFmtId="170" fontId="58" fillId="8" borderId="0" xfId="3" applyFont="1" applyFill="1" applyBorder="1"/>
    <xf numFmtId="0" fontId="54" fillId="0" borderId="0" xfId="0" applyNumberFormat="1" applyFont="1" applyFill="1"/>
    <xf numFmtId="1" fontId="59" fillId="0" borderId="0" xfId="3" applyNumberFormat="1" applyFont="1" applyFill="1" applyBorder="1" applyAlignment="1">
      <alignment horizontal="center"/>
    </xf>
    <xf numFmtId="171" fontId="59" fillId="0" borderId="0" xfId="3" applyNumberFormat="1" applyFont="1" applyBorder="1" applyAlignment="1">
      <alignment horizontal="center"/>
    </xf>
    <xf numFmtId="2" fontId="60" fillId="0" borderId="0" xfId="3" applyNumberFormat="1" applyFont="1" applyFill="1"/>
    <xf numFmtId="0" fontId="54" fillId="0" borderId="0" xfId="0" applyNumberFormat="1" applyFont="1" applyFill="1" applyAlignment="1">
      <alignment vertical="center"/>
    </xf>
    <xf numFmtId="164" fontId="57" fillId="0" borderId="0" xfId="0" applyNumberFormat="1" applyFont="1" applyFill="1" applyBorder="1" applyAlignment="1">
      <alignment horizontal="right" vertical="center"/>
    </xf>
    <xf numFmtId="165" fontId="57" fillId="0" borderId="0" xfId="0" applyNumberFormat="1" applyFont="1" applyFill="1" applyBorder="1" applyAlignment="1">
      <alignment horizontal="right" vertical="center"/>
    </xf>
    <xf numFmtId="166" fontId="57" fillId="0" borderId="0" xfId="2" applyNumberFormat="1" applyFont="1" applyFill="1" applyBorder="1" applyAlignment="1">
      <alignment horizontal="right" vertical="center"/>
    </xf>
    <xf numFmtId="2" fontId="60" fillId="2" borderId="0" xfId="3" applyNumberFormat="1" applyFont="1" applyFill="1"/>
    <xf numFmtId="0" fontId="57" fillId="0" borderId="0" xfId="0" applyFont="1" applyBorder="1" applyAlignment="1">
      <alignment vertical="center"/>
    </xf>
    <xf numFmtId="0" fontId="57" fillId="0" borderId="0" xfId="0" applyFont="1" applyAlignment="1">
      <alignment vertical="center"/>
    </xf>
    <xf numFmtId="2" fontId="61" fillId="0" borderId="0" xfId="0" applyNumberFormat="1" applyFont="1"/>
    <xf numFmtId="2" fontId="60" fillId="0" borderId="0" xfId="3" applyNumberFormat="1" applyFont="1" applyFill="1" applyAlignment="1">
      <alignment horizontal="center"/>
    </xf>
    <xf numFmtId="0" fontId="62" fillId="0" borderId="0" xfId="0" applyFont="1" applyBorder="1" applyAlignment="1">
      <alignment vertical="center"/>
    </xf>
    <xf numFmtId="49" fontId="32" fillId="0" borderId="0" xfId="0" applyNumberFormat="1" applyFont="1" applyFill="1" applyBorder="1" applyAlignment="1">
      <alignment horizontal="center"/>
    </xf>
    <xf numFmtId="0" fontId="32" fillId="0" borderId="0" xfId="0" applyFont="1"/>
    <xf numFmtId="1" fontId="0" fillId="0" borderId="0" xfId="0" applyNumberFormat="1" applyFont="1" applyFill="1" applyBorder="1"/>
    <xf numFmtId="1" fontId="32" fillId="0" borderId="0" xfId="0" applyNumberFormat="1" applyFont="1" applyFill="1" applyBorder="1" applyAlignment="1">
      <alignment horizontal="right"/>
    </xf>
    <xf numFmtId="0" fontId="32" fillId="0" borderId="0" xfId="0" applyFont="1" applyAlignment="1">
      <alignment horizontal="right"/>
    </xf>
    <xf numFmtId="164" fontId="0" fillId="0" borderId="0" xfId="0" applyNumberFormat="1" applyFont="1" applyFill="1" applyBorder="1" applyAlignment="1">
      <alignment horizontal="right"/>
    </xf>
    <xf numFmtId="49" fontId="32" fillId="0" borderId="0" xfId="0" applyNumberFormat="1" applyFont="1" applyBorder="1" applyAlignment="1">
      <alignment horizontal="right"/>
    </xf>
    <xf numFmtId="49" fontId="32" fillId="0" borderId="0" xfId="0" applyNumberFormat="1" applyFont="1" applyFill="1" applyBorder="1" applyAlignment="1">
      <alignment horizontal="right"/>
    </xf>
    <xf numFmtId="164" fontId="32" fillId="0" borderId="0" xfId="0" applyNumberFormat="1" applyFont="1" applyFill="1" applyBorder="1" applyAlignment="1">
      <alignment horizontal="right"/>
    </xf>
    <xf numFmtId="166" fontId="0" fillId="0" borderId="0" xfId="2" applyNumberFormat="1" applyFont="1" applyFill="1" applyBorder="1" applyAlignment="1">
      <alignment horizontal="right"/>
    </xf>
    <xf numFmtId="0" fontId="32" fillId="0" borderId="0" xfId="0" applyFont="1" applyBorder="1" applyAlignment="1">
      <alignment horizontal="right"/>
    </xf>
    <xf numFmtId="165" fontId="0" fillId="0" borderId="0" xfId="0" applyNumberFormat="1" applyFont="1" applyFill="1" applyBorder="1" applyAlignment="1">
      <alignment horizontal="right"/>
    </xf>
    <xf numFmtId="14" fontId="27" fillId="0" borderId="137" xfId="0" applyNumberFormat="1" applyFont="1" applyBorder="1"/>
    <xf numFmtId="20" fontId="27" fillId="0" borderId="137" xfId="0" applyNumberFormat="1" applyFont="1" applyBorder="1" applyAlignment="1">
      <alignment horizontal="center" vertical="center"/>
    </xf>
    <xf numFmtId="20" fontId="27" fillId="0" borderId="137" xfId="0" applyNumberFormat="1" applyFont="1" applyBorder="1" applyAlignment="1">
      <alignment horizontal="center"/>
    </xf>
    <xf numFmtId="14" fontId="0" fillId="0" borderId="0" xfId="0" applyNumberFormat="1" applyFont="1"/>
    <xf numFmtId="20" fontId="0" fillId="0" borderId="0" xfId="0" applyNumberFormat="1" applyFont="1"/>
    <xf numFmtId="0" fontId="63" fillId="0" borderId="0" xfId="0" applyFont="1" applyFill="1" applyBorder="1" applyAlignment="1">
      <alignment vertical="center"/>
    </xf>
    <xf numFmtId="0" fontId="63" fillId="0" borderId="0" xfId="0" quotePrefix="1" applyNumberFormat="1" applyFont="1" applyFill="1" applyBorder="1" applyAlignment="1">
      <alignment vertical="center" wrapText="1"/>
    </xf>
    <xf numFmtId="0" fontId="63" fillId="0" borderId="0" xfId="0" applyNumberFormat="1" applyFont="1" applyFill="1" applyBorder="1" applyAlignment="1">
      <alignment vertical="center"/>
    </xf>
    <xf numFmtId="0" fontId="63" fillId="0" borderId="0" xfId="0" applyFont="1" applyFill="1" applyAlignment="1">
      <alignment vertical="center"/>
    </xf>
    <xf numFmtId="43" fontId="13" fillId="0" borderId="10" xfId="1" applyNumberFormat="1" applyFont="1" applyFill="1" applyBorder="1" applyAlignment="1">
      <alignment horizontal="right" vertical="center"/>
    </xf>
    <xf numFmtId="43" fontId="13" fillId="4" borderId="0" xfId="1" applyNumberFormat="1" applyFont="1" applyFill="1" applyBorder="1" applyAlignment="1">
      <alignment horizontal="right" vertical="center"/>
    </xf>
    <xf numFmtId="43" fontId="13" fillId="0" borderId="0" xfId="1" applyNumberFormat="1" applyFont="1" applyFill="1" applyBorder="1" applyAlignment="1">
      <alignment horizontal="right" vertical="center"/>
    </xf>
    <xf numFmtId="43" fontId="21" fillId="0" borderId="36" xfId="0" applyNumberFormat="1" applyFont="1" applyFill="1" applyBorder="1" applyAlignment="1">
      <alignment horizontal="right" vertical="center"/>
    </xf>
    <xf numFmtId="2" fontId="0" fillId="4" borderId="10" xfId="0" applyNumberFormat="1" applyFon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 applyNumberFormat="1" applyFont="1" applyFill="1" applyBorder="1" applyAlignment="1">
      <alignment horizontal="right" vertical="center"/>
    </xf>
    <xf numFmtId="43" fontId="13" fillId="0" borderId="11" xfId="1" applyNumberFormat="1" applyFont="1" applyFill="1" applyBorder="1" applyAlignment="1">
      <alignment horizontal="right" vertical="center"/>
    </xf>
    <xf numFmtId="43" fontId="13" fillId="4" borderId="12" xfId="1" applyNumberFormat="1" applyFont="1" applyFill="1" applyBorder="1" applyAlignment="1">
      <alignment horizontal="right" vertical="center"/>
    </xf>
    <xf numFmtId="43" fontId="13" fillId="4" borderId="13" xfId="1" applyNumberFormat="1" applyFont="1" applyFill="1" applyBorder="1" applyAlignment="1">
      <alignment horizontal="right" vertical="center"/>
    </xf>
    <xf numFmtId="43" fontId="13" fillId="0" borderId="12" xfId="1" applyNumberFormat="1" applyFont="1" applyFill="1" applyBorder="1" applyAlignment="1">
      <alignment horizontal="right" vertical="center"/>
    </xf>
    <xf numFmtId="43" fontId="13" fillId="0" borderId="13" xfId="1" applyNumberFormat="1" applyFont="1" applyFill="1" applyBorder="1" applyAlignment="1">
      <alignment horizontal="right" vertical="center"/>
    </xf>
    <xf numFmtId="43" fontId="21" fillId="0" borderId="35" xfId="0" applyNumberFormat="1" applyFont="1" applyFill="1" applyBorder="1" applyAlignment="1">
      <alignment horizontal="right" vertical="center"/>
    </xf>
    <xf numFmtId="43" fontId="21" fillId="0" borderId="37" xfId="0" applyNumberFormat="1" applyFont="1" applyFill="1" applyBorder="1" applyAlignment="1">
      <alignment horizontal="right" vertical="center"/>
    </xf>
    <xf numFmtId="43" fontId="0" fillId="0" borderId="9" xfId="1" applyNumberFormat="1" applyFont="1" applyFill="1" applyBorder="1" applyAlignment="1">
      <alignment horizontal="right" vertical="center"/>
    </xf>
    <xf numFmtId="43" fontId="0" fillId="4" borderId="12" xfId="1" applyNumberFormat="1" applyFont="1" applyFill="1" applyBorder="1" applyAlignment="1">
      <alignment horizontal="right" vertical="center"/>
    </xf>
    <xf numFmtId="43" fontId="0" fillId="0" borderId="12" xfId="1" applyNumberFormat="1" applyFont="1" applyFill="1" applyBorder="1" applyAlignment="1">
      <alignment horizontal="right" vertical="center"/>
    </xf>
    <xf numFmtId="2" fontId="13" fillId="0" borderId="27" xfId="0" applyNumberFormat="1" applyFont="1" applyFill="1" applyBorder="1" applyAlignment="1">
      <alignment horizontal="right"/>
    </xf>
    <xf numFmtId="2" fontId="13" fillId="0" borderId="28" xfId="0" applyNumberFormat="1" applyFont="1" applyFill="1" applyBorder="1" applyAlignment="1">
      <alignment horizontal="right"/>
    </xf>
    <xf numFmtId="2" fontId="13" fillId="0" borderId="29" xfId="0" applyNumberFormat="1" applyFont="1" applyFill="1" applyBorder="1" applyAlignment="1">
      <alignment horizontal="right"/>
    </xf>
    <xf numFmtId="2" fontId="13" fillId="4" borderId="30" xfId="0" applyNumberFormat="1" applyFont="1" applyFill="1" applyBorder="1" applyAlignment="1">
      <alignment horizontal="right" vertical="center"/>
    </xf>
    <xf numFmtId="2" fontId="13" fillId="4" borderId="0" xfId="0" applyNumberFormat="1" applyFont="1" applyFill="1" applyBorder="1" applyAlignment="1">
      <alignment horizontal="right" vertical="center"/>
    </xf>
    <xf numFmtId="2" fontId="13" fillId="4" borderId="31" xfId="0" applyNumberFormat="1" applyFont="1" applyFill="1" applyBorder="1" applyAlignment="1">
      <alignment horizontal="right" vertical="center"/>
    </xf>
    <xf numFmtId="2" fontId="13" fillId="0" borderId="30" xfId="0" applyNumberFormat="1" applyFont="1" applyFill="1" applyBorder="1" applyAlignment="1">
      <alignment horizontal="right"/>
    </xf>
    <xf numFmtId="2" fontId="13" fillId="0" borderId="0" xfId="0" applyNumberFormat="1" applyFont="1" applyFill="1" applyBorder="1" applyAlignment="1">
      <alignment horizontal="right"/>
    </xf>
    <xf numFmtId="2" fontId="13" fillId="0" borderId="31" xfId="0" applyNumberFormat="1" applyFont="1" applyFill="1" applyBorder="1" applyAlignment="1">
      <alignment horizontal="right"/>
    </xf>
    <xf numFmtId="2" fontId="13" fillId="0" borderId="32" xfId="0" applyNumberFormat="1" applyFont="1" applyFill="1" applyBorder="1" applyAlignment="1">
      <alignment horizontal="right"/>
    </xf>
    <xf numFmtId="2" fontId="13" fillId="0" borderId="33" xfId="0" applyNumberFormat="1" applyFont="1" applyFill="1" applyBorder="1" applyAlignment="1">
      <alignment horizontal="right"/>
    </xf>
    <xf numFmtId="2" fontId="13" fillId="0" borderId="34" xfId="0" applyNumberFormat="1" applyFont="1" applyFill="1" applyBorder="1" applyAlignment="1">
      <alignment horizontal="right"/>
    </xf>
    <xf numFmtId="2" fontId="21" fillId="0" borderId="38" xfId="0" applyNumberFormat="1" applyFont="1" applyFill="1" applyBorder="1" applyAlignment="1">
      <alignment horizontal="right" vertical="center"/>
    </xf>
    <xf numFmtId="2" fontId="21" fillId="0" borderId="39" xfId="0" applyNumberFormat="1" applyFont="1" applyFill="1" applyBorder="1" applyAlignment="1">
      <alignment horizontal="right" vertical="center"/>
    </xf>
    <xf numFmtId="2" fontId="3" fillId="0" borderId="40" xfId="0" applyNumberFormat="1" applyFont="1" applyFill="1" applyBorder="1" applyAlignment="1">
      <alignment horizontal="right" vertical="center"/>
    </xf>
    <xf numFmtId="2" fontId="3" fillId="0" borderId="38" xfId="0" applyNumberFormat="1" applyFont="1" applyFill="1" applyBorder="1" applyAlignment="1">
      <alignment horizontal="right" vertical="center"/>
    </xf>
    <xf numFmtId="10" fontId="0" fillId="0" borderId="0" xfId="2" applyNumberFormat="1" applyFont="1"/>
    <xf numFmtId="0" fontId="4" fillId="2" borderId="0" xfId="0" applyNumberFormat="1" applyFont="1" applyFill="1" applyAlignment="1">
      <alignment horizontal="center"/>
    </xf>
    <xf numFmtId="43" fontId="31" fillId="0" borderId="106" xfId="1" applyNumberFormat="1" applyFont="1" applyFill="1" applyBorder="1"/>
    <xf numFmtId="43" fontId="41" fillId="7" borderId="113" xfId="1" applyNumberFormat="1" applyFont="1" applyFill="1" applyBorder="1"/>
    <xf numFmtId="43" fontId="31" fillId="0" borderId="0" xfId="1" applyNumberFormat="1" applyFont="1" applyFill="1" applyBorder="1"/>
    <xf numFmtId="43" fontId="0" fillId="0" borderId="0" xfId="0" applyNumberFormat="1" applyFont="1" applyFill="1"/>
    <xf numFmtId="0" fontId="21" fillId="0" borderId="106" xfId="0" applyNumberFormat="1" applyFont="1" applyFill="1" applyBorder="1" applyAlignment="1">
      <alignment vertical="center" wrapText="1"/>
    </xf>
    <xf numFmtId="0" fontId="41" fillId="0" borderId="0" xfId="0" applyFont="1" applyBorder="1"/>
    <xf numFmtId="0" fontId="41" fillId="0" borderId="106" xfId="0" applyFont="1" applyBorder="1"/>
    <xf numFmtId="0" fontId="0" fillId="0" borderId="0" xfId="0" applyFont="1" applyFill="1" applyBorder="1"/>
    <xf numFmtId="0" fontId="42" fillId="9" borderId="125" xfId="0" applyNumberFormat="1" applyFont="1" applyFill="1" applyBorder="1" applyAlignment="1">
      <alignment vertical="center"/>
    </xf>
    <xf numFmtId="9" fontId="31" fillId="0" borderId="107" xfId="2" applyFont="1" applyBorder="1"/>
    <xf numFmtId="10" fontId="33" fillId="9" borderId="58" xfId="2" applyNumberFormat="1" applyFont="1" applyFill="1" applyBorder="1" applyAlignment="1">
      <alignment vertical="center"/>
    </xf>
    <xf numFmtId="10" fontId="42" fillId="9" borderId="58" xfId="2" applyNumberFormat="1" applyFont="1" applyFill="1" applyBorder="1" applyAlignment="1">
      <alignment vertical="center"/>
    </xf>
    <xf numFmtId="0" fontId="64" fillId="0" borderId="0" xfId="0" applyFont="1"/>
    <xf numFmtId="170" fontId="65" fillId="8" borderId="0" xfId="3" applyFont="1" applyFill="1" applyBorder="1"/>
    <xf numFmtId="0" fontId="64" fillId="0" borderId="0" xfId="0" applyNumberFormat="1" applyFont="1" applyFill="1"/>
    <xf numFmtId="171" fontId="65" fillId="8" borderId="0" xfId="3" applyNumberFormat="1" applyFont="1" applyFill="1" applyBorder="1"/>
    <xf numFmtId="1" fontId="66" fillId="0" borderId="0" xfId="3" applyNumberFormat="1" applyFont="1" applyFill="1" applyBorder="1" applyAlignment="1">
      <alignment horizontal="center"/>
    </xf>
    <xf numFmtId="171" fontId="66" fillId="0" borderId="0" xfId="3" applyNumberFormat="1" applyFont="1" applyBorder="1" applyAlignment="1">
      <alignment horizontal="center"/>
    </xf>
    <xf numFmtId="2" fontId="67" fillId="0" borderId="0" xfId="3" applyNumberFormat="1" applyFont="1" applyFill="1"/>
    <xf numFmtId="2" fontId="67" fillId="0" borderId="0" xfId="3" applyNumberFormat="1" applyFont="1" applyFill="1" applyAlignment="1">
      <alignment horizontal="center"/>
    </xf>
    <xf numFmtId="2" fontId="67" fillId="0" borderId="0" xfId="3" applyNumberFormat="1" applyFont="1" applyBorder="1"/>
    <xf numFmtId="2" fontId="67" fillId="0" borderId="0" xfId="3" applyNumberFormat="1" applyFont="1"/>
    <xf numFmtId="2" fontId="67" fillId="0" borderId="0" xfId="3" applyNumberFormat="1" applyFont="1" applyAlignment="1">
      <alignment horizontal="center"/>
    </xf>
    <xf numFmtId="0" fontId="64" fillId="0" borderId="0" xfId="0" applyNumberFormat="1" applyFont="1" applyFill="1" applyAlignment="1">
      <alignment vertical="center"/>
    </xf>
    <xf numFmtId="2" fontId="67" fillId="2" borderId="0" xfId="3" applyNumberFormat="1" applyFont="1" applyFill="1"/>
    <xf numFmtId="2" fontId="68" fillId="0" borderId="0" xfId="0" applyNumberFormat="1" applyFont="1"/>
    <xf numFmtId="2" fontId="69" fillId="0" borderId="0" xfId="4" applyNumberFormat="1" applyFont="1"/>
    <xf numFmtId="2" fontId="54" fillId="0" borderId="0" xfId="0" applyNumberFormat="1" applyFont="1" applyFill="1" applyAlignment="1">
      <alignment vertical="center"/>
    </xf>
    <xf numFmtId="2" fontId="55" fillId="0" borderId="0" xfId="0" applyNumberFormat="1" applyFont="1" applyFill="1" applyBorder="1" applyAlignment="1">
      <alignment vertical="center"/>
    </xf>
    <xf numFmtId="0" fontId="70" fillId="0" borderId="82" xfId="0" applyFont="1" applyFill="1" applyBorder="1" applyAlignment="1">
      <alignment vertical="center" wrapText="1"/>
    </xf>
    <xf numFmtId="22" fontId="70" fillId="0" borderId="82" xfId="0" applyNumberFormat="1" applyFont="1" applyFill="1" applyBorder="1" applyAlignment="1">
      <alignment horizontal="center" vertical="center"/>
    </xf>
    <xf numFmtId="0" fontId="70" fillId="0" borderId="82" xfId="0" applyFont="1" applyFill="1" applyBorder="1" applyAlignment="1">
      <alignment horizontal="justify" vertical="center"/>
    </xf>
    <xf numFmtId="0" fontId="70" fillId="0" borderId="82" xfId="0" applyFont="1" applyFill="1" applyBorder="1" applyAlignment="1">
      <alignment horizontal="center" vertical="center"/>
    </xf>
    <xf numFmtId="0" fontId="70" fillId="0" borderId="82" xfId="0" applyNumberFormat="1" applyFont="1" applyFill="1" applyBorder="1" applyAlignment="1">
      <alignment vertical="center" wrapText="1"/>
    </xf>
    <xf numFmtId="22" fontId="70" fillId="0" borderId="82" xfId="0" applyNumberFormat="1" applyFont="1" applyFill="1" applyBorder="1" applyAlignment="1">
      <alignment horizontal="center" vertical="center" wrapText="1"/>
    </xf>
    <xf numFmtId="0" fontId="70" fillId="0" borderId="82" xfId="0" applyNumberFormat="1" applyFont="1" applyFill="1" applyBorder="1" applyAlignment="1">
      <alignment horizontal="justify" vertical="center" wrapText="1"/>
    </xf>
    <xf numFmtId="0" fontId="70" fillId="0" borderId="82" xfId="0" applyNumberFormat="1" applyFont="1" applyFill="1" applyBorder="1" applyAlignment="1">
      <alignment horizontal="center" vertical="center" wrapText="1"/>
    </xf>
    <xf numFmtId="43" fontId="37" fillId="3" borderId="79" xfId="1" applyFont="1" applyFill="1" applyBorder="1" applyAlignment="1">
      <alignment horizontal="center" vertical="center" wrapText="1"/>
    </xf>
    <xf numFmtId="0" fontId="37" fillId="3" borderId="80" xfId="0" applyNumberFormat="1" applyFont="1" applyFill="1" applyBorder="1" applyAlignment="1">
      <alignment horizontal="center" vertical="center" wrapText="1"/>
    </xf>
    <xf numFmtId="0" fontId="37" fillId="3" borderId="81" xfId="0" applyNumberFormat="1" applyFont="1" applyFill="1" applyBorder="1" applyAlignment="1">
      <alignment horizontal="center" vertical="center" wrapText="1"/>
    </xf>
    <xf numFmtId="0" fontId="37" fillId="3" borderId="82" xfId="0" applyNumberFormat="1" applyFont="1" applyFill="1" applyBorder="1" applyAlignment="1">
      <alignment vertical="center" wrapText="1"/>
    </xf>
    <xf numFmtId="0" fontId="37" fillId="3" borderId="83" xfId="0" applyNumberFormat="1" applyFont="1" applyFill="1" applyBorder="1" applyAlignment="1">
      <alignment horizontal="center" vertical="center" wrapText="1"/>
    </xf>
    <xf numFmtId="0" fontId="37" fillId="3" borderId="84" xfId="0" applyNumberFormat="1" applyFont="1" applyFill="1" applyBorder="1" applyAlignment="1">
      <alignment vertical="center" wrapText="1"/>
    </xf>
    <xf numFmtId="0" fontId="23" fillId="2" borderId="0" xfId="0" applyNumberFormat="1" applyFont="1" applyFill="1" applyBorder="1" applyAlignment="1">
      <alignment horizontal="left" vertical="center" wrapText="1"/>
    </xf>
    <xf numFmtId="0" fontId="13" fillId="2" borderId="0" xfId="0" applyNumberFormat="1" applyFont="1" applyFill="1" applyBorder="1" applyAlignment="1">
      <alignment horizontal="left" vertical="center" wrapText="1"/>
    </xf>
    <xf numFmtId="0" fontId="33" fillId="3" borderId="46" xfId="0" applyFont="1" applyFill="1" applyBorder="1" applyAlignment="1">
      <alignment vertical="center"/>
    </xf>
    <xf numFmtId="169" fontId="33" fillId="3" borderId="46" xfId="0" applyNumberFormat="1" applyFont="1" applyFill="1" applyBorder="1" applyAlignment="1">
      <alignment vertical="center"/>
    </xf>
    <xf numFmtId="10" fontId="33" fillId="3" borderId="46" xfId="2" applyNumberFormat="1" applyFont="1" applyFill="1" applyBorder="1" applyAlignment="1">
      <alignment vertical="center"/>
    </xf>
    <xf numFmtId="0" fontId="27" fillId="0" borderId="63" xfId="0" applyNumberFormat="1" applyFont="1" applyFill="1" applyBorder="1" applyAlignment="1">
      <alignment vertical="center"/>
    </xf>
    <xf numFmtId="165" fontId="27" fillId="0" borderId="63" xfId="0" applyNumberFormat="1" applyFont="1" applyFill="1" applyBorder="1" applyAlignment="1">
      <alignment vertical="center"/>
    </xf>
    <xf numFmtId="0" fontId="33" fillId="3" borderId="0" xfId="0" applyFont="1" applyFill="1" applyBorder="1" applyAlignment="1">
      <alignment vertical="center"/>
    </xf>
    <xf numFmtId="4" fontId="33" fillId="3" borderId="0" xfId="0" applyNumberFormat="1" applyFont="1" applyFill="1" applyBorder="1" applyAlignment="1">
      <alignment vertical="center"/>
    </xf>
    <xf numFmtId="10" fontId="33" fillId="3" borderId="0" xfId="2" applyNumberFormat="1" applyFont="1" applyFill="1" applyBorder="1" applyAlignment="1">
      <alignment vertical="center"/>
    </xf>
    <xf numFmtId="0" fontId="27" fillId="2" borderId="62" xfId="0" applyFont="1" applyFill="1" applyBorder="1" applyAlignment="1">
      <alignment vertical="center"/>
    </xf>
    <xf numFmtId="169" fontId="27" fillId="2" borderId="62" xfId="0" applyNumberFormat="1" applyFont="1" applyFill="1" applyBorder="1" applyAlignment="1">
      <alignment vertical="center"/>
    </xf>
    <xf numFmtId="166" fontId="34" fillId="2" borderId="62" xfId="2" applyNumberFormat="1" applyFont="1" applyFill="1" applyBorder="1" applyAlignment="1">
      <alignment vertical="center"/>
    </xf>
    <xf numFmtId="0" fontId="27" fillId="4" borderId="63" xfId="0" applyFont="1" applyFill="1" applyBorder="1" applyAlignment="1">
      <alignment vertical="center"/>
    </xf>
    <xf numFmtId="169" fontId="27" fillId="4" borderId="63" xfId="0" applyNumberFormat="1" applyFont="1" applyFill="1" applyBorder="1" applyAlignment="1">
      <alignment vertical="center"/>
    </xf>
    <xf numFmtId="166" fontId="34" fillId="4" borderId="63" xfId="2" applyNumberFormat="1" applyFont="1" applyFill="1" applyBorder="1" applyAlignment="1">
      <alignment vertical="center"/>
    </xf>
    <xf numFmtId="0" fontId="27" fillId="2" borderId="63" xfId="0" applyFont="1" applyFill="1" applyBorder="1" applyAlignment="1">
      <alignment vertical="center"/>
    </xf>
    <xf numFmtId="169" fontId="27" fillId="2" borderId="63" xfId="0" applyNumberFormat="1" applyFont="1" applyFill="1" applyBorder="1" applyAlignment="1">
      <alignment vertical="center"/>
    </xf>
    <xf numFmtId="166" fontId="34" fillId="2" borderId="63" xfId="2" applyNumberFormat="1" applyFont="1" applyFill="1" applyBorder="1" applyAlignment="1">
      <alignment vertical="center"/>
    </xf>
    <xf numFmtId="0" fontId="27" fillId="2" borderId="64" xfId="0" applyFont="1" applyFill="1" applyBorder="1" applyAlignment="1">
      <alignment vertical="center"/>
    </xf>
    <xf numFmtId="169" fontId="27" fillId="2" borderId="64" xfId="0" applyNumberFormat="1" applyFont="1" applyFill="1" applyBorder="1" applyAlignment="1">
      <alignment vertical="center"/>
    </xf>
    <xf numFmtId="166" fontId="34" fillId="2" borderId="64" xfId="2" applyNumberFormat="1" applyFont="1" applyFill="1" applyBorder="1" applyAlignment="1">
      <alignment vertical="center"/>
    </xf>
    <xf numFmtId="0" fontId="27" fillId="4" borderId="65" xfId="0" applyFont="1" applyFill="1" applyBorder="1" applyAlignment="1">
      <alignment vertical="center"/>
    </xf>
    <xf numFmtId="169" fontId="27" fillId="4" borderId="65" xfId="0" applyNumberFormat="1" applyFont="1" applyFill="1" applyBorder="1" applyAlignment="1">
      <alignment vertical="center"/>
    </xf>
    <xf numFmtId="166" fontId="34" fillId="4" borderId="65" xfId="2" applyNumberFormat="1" applyFont="1" applyFill="1" applyBorder="1" applyAlignment="1">
      <alignment vertical="center"/>
    </xf>
    <xf numFmtId="0" fontId="27" fillId="2" borderId="65" xfId="0" applyFont="1" applyFill="1" applyBorder="1" applyAlignment="1">
      <alignment vertical="center"/>
    </xf>
    <xf numFmtId="169" fontId="27" fillId="2" borderId="65" xfId="0" applyNumberFormat="1" applyFont="1" applyFill="1" applyBorder="1" applyAlignment="1">
      <alignment vertical="center"/>
    </xf>
    <xf numFmtId="166" fontId="34" fillId="2" borderId="65" xfId="2" applyNumberFormat="1" applyFont="1" applyFill="1" applyBorder="1" applyAlignment="1">
      <alignment vertical="center"/>
    </xf>
    <xf numFmtId="0" fontId="27" fillId="4" borderId="142" xfId="0" applyFont="1" applyFill="1" applyBorder="1" applyAlignment="1">
      <alignment vertical="center"/>
    </xf>
    <xf numFmtId="169" fontId="27" fillId="4" borderId="142" xfId="0" applyNumberFormat="1" applyFont="1" applyFill="1" applyBorder="1" applyAlignment="1">
      <alignment vertical="center"/>
    </xf>
    <xf numFmtId="166" fontId="34" fillId="4" borderId="142" xfId="2" applyNumberFormat="1" applyFont="1" applyFill="1" applyBorder="1" applyAlignment="1">
      <alignment vertical="center"/>
    </xf>
    <xf numFmtId="0" fontId="27" fillId="2" borderId="0" xfId="0" applyFont="1" applyFill="1" applyBorder="1" applyAlignment="1">
      <alignment vertical="center"/>
    </xf>
    <xf numFmtId="174" fontId="27" fillId="2" borderId="47" xfId="1" applyNumberFormat="1" applyFont="1" applyFill="1" applyBorder="1" applyAlignment="1">
      <alignment vertical="center"/>
    </xf>
    <xf numFmtId="169" fontId="27" fillId="2" borderId="47" xfId="0" applyNumberFormat="1" applyFont="1" applyFill="1" applyBorder="1" applyAlignment="1">
      <alignment vertical="center"/>
    </xf>
    <xf numFmtId="166" fontId="34" fillId="2" borderId="48" xfId="2" applyNumberFormat="1" applyFont="1" applyFill="1" applyBorder="1" applyAlignment="1">
      <alignment vertical="center"/>
    </xf>
    <xf numFmtId="0" fontId="27" fillId="4" borderId="0" xfId="0" applyFont="1" applyFill="1" applyBorder="1" applyAlignment="1">
      <alignment vertical="center"/>
    </xf>
    <xf numFmtId="169" fontId="27" fillId="4" borderId="47" xfId="0" applyNumberFormat="1" applyFont="1" applyFill="1" applyBorder="1" applyAlignment="1">
      <alignment vertical="center"/>
    </xf>
    <xf numFmtId="166" fontId="34" fillId="4" borderId="48" xfId="2" applyNumberFormat="1" applyFont="1" applyFill="1" applyBorder="1" applyAlignment="1">
      <alignment vertical="center"/>
    </xf>
    <xf numFmtId="166" fontId="41" fillId="4" borderId="48" xfId="2" applyNumberFormat="1" applyFont="1" applyFill="1" applyBorder="1" applyAlignment="1">
      <alignment vertical="center"/>
    </xf>
    <xf numFmtId="0" fontId="27" fillId="2" borderId="49" xfId="0" applyFont="1" applyFill="1" applyBorder="1" applyAlignment="1">
      <alignment vertical="center"/>
    </xf>
    <xf numFmtId="0" fontId="27" fillId="4" borderId="50" xfId="0" applyFont="1" applyFill="1" applyBorder="1" applyAlignment="1">
      <alignment vertical="center"/>
    </xf>
    <xf numFmtId="0" fontId="27" fillId="2" borderId="50" xfId="0" applyFont="1" applyFill="1" applyBorder="1" applyAlignment="1">
      <alignment vertical="center"/>
    </xf>
    <xf numFmtId="169" fontId="27" fillId="2" borderId="51" xfId="0" applyNumberFormat="1" applyFont="1" applyFill="1" applyBorder="1" applyAlignment="1">
      <alignment vertical="center"/>
    </xf>
    <xf numFmtId="166" fontId="34" fillId="2" borderId="52" xfId="2" applyNumberFormat="1" applyFont="1" applyFill="1" applyBorder="1" applyAlignment="1">
      <alignment vertical="center"/>
    </xf>
    <xf numFmtId="0" fontId="27" fillId="4" borderId="53" xfId="0" applyFont="1" applyFill="1" applyBorder="1" applyAlignment="1">
      <alignment vertical="center"/>
    </xf>
    <xf numFmtId="0" fontId="37" fillId="3" borderId="92" xfId="0" applyFont="1" applyFill="1" applyBorder="1" applyAlignment="1">
      <alignment horizontal="center" vertical="center" wrapText="1"/>
    </xf>
    <xf numFmtId="0" fontId="71" fillId="2" borderId="92" xfId="0" applyFont="1" applyFill="1" applyBorder="1" applyAlignment="1">
      <alignment vertical="center"/>
    </xf>
    <xf numFmtId="0" fontId="72" fillId="2" borderId="92" xfId="0" applyNumberFormat="1" applyFont="1" applyFill="1" applyBorder="1" applyAlignment="1">
      <alignment horizontal="center" vertical="center" wrapText="1"/>
    </xf>
    <xf numFmtId="0" fontId="72" fillId="2" borderId="92" xfId="0" applyNumberFormat="1" applyFont="1" applyFill="1" applyBorder="1" applyAlignment="1">
      <alignment horizontal="center" vertical="center"/>
    </xf>
    <xf numFmtId="0" fontId="72" fillId="2" borderId="92" xfId="2" applyNumberFormat="1" applyFont="1" applyFill="1" applyBorder="1" applyAlignment="1">
      <alignment horizontal="center" vertical="center"/>
    </xf>
    <xf numFmtId="0" fontId="71" fillId="0" borderId="92" xfId="0" applyNumberFormat="1" applyFont="1" applyFill="1" applyBorder="1" applyAlignment="1">
      <alignment horizontal="center" vertical="center"/>
    </xf>
    <xf numFmtId="4" fontId="72" fillId="0" borderId="92" xfId="0" applyNumberFormat="1" applyFont="1" applyFill="1" applyBorder="1" applyAlignment="1">
      <alignment horizontal="center" vertical="center"/>
    </xf>
    <xf numFmtId="0" fontId="71" fillId="4" borderId="92" xfId="0" applyFont="1" applyFill="1" applyBorder="1" applyAlignment="1">
      <alignment vertical="center"/>
    </xf>
    <xf numFmtId="0" fontId="72" fillId="4" borderId="92" xfId="0" applyNumberFormat="1" applyFont="1" applyFill="1" applyBorder="1" applyAlignment="1">
      <alignment horizontal="center" vertical="center"/>
    </xf>
    <xf numFmtId="0" fontId="72" fillId="4" borderId="92" xfId="2" applyNumberFormat="1" applyFont="1" applyFill="1" applyBorder="1" applyAlignment="1">
      <alignment horizontal="center" vertical="center"/>
    </xf>
    <xf numFmtId="0" fontId="71" fillId="4" borderId="92" xfId="0" applyNumberFormat="1" applyFont="1" applyFill="1" applyBorder="1" applyAlignment="1">
      <alignment horizontal="center" vertical="center"/>
    </xf>
    <xf numFmtId="4" fontId="72" fillId="4" borderId="92" xfId="0" applyNumberFormat="1" applyFont="1" applyFill="1" applyBorder="1" applyAlignment="1">
      <alignment horizontal="center" vertical="center"/>
    </xf>
    <xf numFmtId="0" fontId="32" fillId="0" borderId="0" xfId="0" applyNumberFormat="1" applyFont="1" applyFill="1" applyBorder="1" applyAlignment="1">
      <alignment vertical="center" wrapText="1"/>
    </xf>
    <xf numFmtId="22" fontId="32" fillId="0" borderId="0" xfId="0" applyNumberFormat="1" applyFont="1" applyFill="1" applyBorder="1" applyAlignment="1">
      <alignment horizontal="center" vertical="center" wrapText="1"/>
    </xf>
    <xf numFmtId="0" fontId="70" fillId="0" borderId="0" xfId="0" applyNumberFormat="1" applyFont="1" applyFill="1" applyBorder="1" applyAlignment="1">
      <alignment horizontal="justify" vertical="center" wrapText="1"/>
    </xf>
    <xf numFmtId="0" fontId="32" fillId="0" borderId="0" xfId="0" applyNumberFormat="1" applyFont="1" applyFill="1" applyBorder="1" applyAlignment="1">
      <alignment horizontal="center" vertical="center" wrapText="1"/>
    </xf>
    <xf numFmtId="0" fontId="33" fillId="3" borderId="0" xfId="0" quotePrefix="1" applyNumberFormat="1" applyFont="1" applyFill="1" applyBorder="1" applyAlignment="1">
      <alignment horizontal="center" vertical="center" wrapText="1"/>
    </xf>
    <xf numFmtId="17" fontId="33" fillId="3" borderId="93" xfId="0" applyNumberFormat="1" applyFont="1" applyFill="1" applyBorder="1" applyAlignment="1">
      <alignment horizontal="center" vertical="center" wrapText="1"/>
    </xf>
    <xf numFmtId="168" fontId="33" fillId="3" borderId="93" xfId="0" applyNumberFormat="1" applyFont="1" applyFill="1" applyBorder="1" applyAlignment="1">
      <alignment horizontal="center" vertical="center" wrapText="1"/>
    </xf>
    <xf numFmtId="0" fontId="33" fillId="3" borderId="93" xfId="0" applyNumberFormat="1" applyFont="1" applyFill="1" applyBorder="1" applyAlignment="1">
      <alignment horizontal="center" vertical="center" wrapText="1"/>
    </xf>
    <xf numFmtId="0" fontId="33" fillId="3" borderId="94" xfId="0" applyNumberFormat="1" applyFont="1" applyFill="1" applyBorder="1" applyAlignment="1">
      <alignment horizontal="center" vertical="center" wrapText="1"/>
    </xf>
    <xf numFmtId="0" fontId="27" fillId="4" borderId="95" xfId="0" quotePrefix="1" applyNumberFormat="1" applyFont="1" applyFill="1" applyBorder="1" applyAlignment="1">
      <alignment vertical="center" wrapText="1"/>
    </xf>
    <xf numFmtId="167" fontId="27" fillId="4" borderId="95" xfId="0" applyNumberFormat="1" applyFont="1" applyFill="1" applyBorder="1" applyAlignment="1">
      <alignment horizontal="center" vertical="center" wrapText="1"/>
    </xf>
    <xf numFmtId="0" fontId="27" fillId="4" borderId="95" xfId="2" applyNumberFormat="1" applyFont="1" applyFill="1" applyBorder="1" applyAlignment="1">
      <alignment horizontal="center" vertical="center" wrapText="1"/>
    </xf>
    <xf numFmtId="4" fontId="27" fillId="4" borderId="95" xfId="0" applyNumberFormat="1" applyFont="1" applyFill="1" applyBorder="1" applyAlignment="1">
      <alignment horizontal="center" vertical="center" wrapText="1"/>
    </xf>
    <xf numFmtId="0" fontId="27" fillId="4" borderId="95" xfId="0" applyNumberFormat="1" applyFont="1" applyFill="1" applyBorder="1" applyAlignment="1">
      <alignment horizontal="center" vertical="center" wrapText="1"/>
    </xf>
    <xf numFmtId="0" fontId="33" fillId="3" borderId="139" xfId="0" quotePrefix="1" applyNumberFormat="1" applyFont="1" applyFill="1" applyBorder="1" applyAlignment="1">
      <alignment horizontal="left" vertical="center"/>
    </xf>
    <xf numFmtId="167" fontId="33" fillId="3" borderId="140" xfId="0" applyNumberFormat="1" applyFont="1" applyFill="1" applyBorder="1" applyAlignment="1">
      <alignment horizontal="right" vertical="center"/>
    </xf>
    <xf numFmtId="167" fontId="33" fillId="3" borderId="140" xfId="0" applyNumberFormat="1" applyFont="1" applyFill="1" applyBorder="1" applyAlignment="1">
      <alignment horizontal="left" vertical="center"/>
    </xf>
    <xf numFmtId="0" fontId="33" fillId="3" borderId="140" xfId="2" applyNumberFormat="1" applyFont="1" applyFill="1" applyBorder="1" applyAlignment="1">
      <alignment horizontal="left" vertical="center"/>
    </xf>
    <xf numFmtId="0" fontId="33" fillId="3" borderId="141" xfId="2" applyNumberFormat="1" applyFont="1" applyFill="1" applyBorder="1" applyAlignment="1">
      <alignment horizontal="center" vertical="center"/>
    </xf>
    <xf numFmtId="4" fontId="33" fillId="3" borderId="95" xfId="0" applyNumberFormat="1" applyFont="1" applyFill="1" applyBorder="1" applyAlignment="1">
      <alignment horizontal="center" vertical="center"/>
    </xf>
    <xf numFmtId="0" fontId="33" fillId="3" borderId="95" xfId="0" applyNumberFormat="1" applyFont="1" applyFill="1" applyBorder="1" applyAlignment="1">
      <alignment horizontal="center" vertical="center"/>
    </xf>
    <xf numFmtId="0" fontId="38" fillId="2" borderId="0" xfId="0" applyNumberFormat="1" applyFont="1" applyFill="1"/>
    <xf numFmtId="169" fontId="27" fillId="5" borderId="29" xfId="0" applyNumberFormat="1" applyFont="1" applyFill="1" applyBorder="1" applyAlignment="1">
      <alignment horizontal="center" vertical="center"/>
    </xf>
    <xf numFmtId="166" fontId="27" fillId="5" borderId="24" xfId="2" applyNumberFormat="1" applyFont="1" applyFill="1" applyBorder="1" applyAlignment="1">
      <alignment horizontal="center" vertical="center"/>
    </xf>
    <xf numFmtId="169" fontId="27" fillId="2" borderId="31" xfId="0" applyNumberFormat="1" applyFont="1" applyFill="1" applyBorder="1" applyAlignment="1">
      <alignment horizontal="center" vertical="center"/>
    </xf>
    <xf numFmtId="166" fontId="27" fillId="2" borderId="25" xfId="2" applyNumberFormat="1" applyFont="1" applyFill="1" applyBorder="1" applyAlignment="1">
      <alignment horizontal="center" vertical="center"/>
    </xf>
    <xf numFmtId="169" fontId="27" fillId="5" borderId="31" xfId="0" applyNumberFormat="1" applyFont="1" applyFill="1" applyBorder="1" applyAlignment="1">
      <alignment horizontal="center" vertical="center"/>
    </xf>
    <xf numFmtId="166" fontId="27" fillId="5" borderId="25" xfId="2" applyNumberFormat="1" applyFont="1" applyFill="1" applyBorder="1" applyAlignment="1">
      <alignment horizontal="center" vertical="center"/>
    </xf>
    <xf numFmtId="169" fontId="27" fillId="2" borderId="34" xfId="0" applyNumberFormat="1" applyFont="1" applyFill="1" applyBorder="1" applyAlignment="1">
      <alignment horizontal="center" vertical="center"/>
    </xf>
    <xf numFmtId="166" fontId="27" fillId="2" borderId="26" xfId="2" applyNumberFormat="1" applyFont="1" applyFill="1" applyBorder="1" applyAlignment="1">
      <alignment horizontal="center" vertical="center"/>
    </xf>
    <xf numFmtId="169" fontId="41" fillId="5" borderId="40" xfId="0" applyNumberFormat="1" applyFont="1" applyFill="1" applyBorder="1" applyAlignment="1">
      <alignment horizontal="center" vertical="center"/>
    </xf>
    <xf numFmtId="166" fontId="34" fillId="5" borderId="23" xfId="2" applyNumberFormat="1" applyFont="1" applyFill="1" applyBorder="1" applyAlignment="1">
      <alignment horizontal="center" vertical="center"/>
    </xf>
    <xf numFmtId="0" fontId="38" fillId="2" borderId="0" xfId="0" applyNumberFormat="1" applyFont="1" applyFill="1" applyAlignment="1">
      <alignment horizontal="left" vertical="center"/>
    </xf>
    <xf numFmtId="173" fontId="0" fillId="0" borderId="0" xfId="0" applyNumberFormat="1" applyFont="1" applyAlignment="1">
      <alignment horizontal="left"/>
    </xf>
    <xf numFmtId="4" fontId="27" fillId="0" borderId="137" xfId="0" applyNumberFormat="1" applyFont="1" applyFill="1" applyBorder="1"/>
    <xf numFmtId="20" fontId="27" fillId="0" borderId="137" xfId="0" applyNumberFormat="1" applyFont="1" applyFill="1" applyBorder="1" applyAlignment="1">
      <alignment horizontal="center"/>
    </xf>
    <xf numFmtId="2" fontId="51" fillId="0" borderId="0" xfId="0" applyNumberFormat="1" applyFont="1"/>
    <xf numFmtId="10" fontId="31" fillId="0" borderId="107" xfId="2" applyNumberFormat="1" applyFont="1" applyBorder="1"/>
    <xf numFmtId="0" fontId="31" fillId="2" borderId="95" xfId="0" quotePrefix="1" applyNumberFormat="1" applyFont="1" applyFill="1" applyBorder="1" applyAlignment="1">
      <alignment vertical="center" wrapText="1"/>
    </xf>
    <xf numFmtId="167" fontId="31" fillId="2" borderId="95" xfId="0" applyNumberFormat="1" applyFont="1" applyFill="1" applyBorder="1" applyAlignment="1">
      <alignment horizontal="center" vertical="center" wrapText="1"/>
    </xf>
    <xf numFmtId="0" fontId="31" fillId="2" borderId="95" xfId="2" applyNumberFormat="1" applyFont="1" applyFill="1" applyBorder="1" applyAlignment="1">
      <alignment horizontal="center" vertical="center" wrapText="1"/>
    </xf>
    <xf numFmtId="4" fontId="31" fillId="2" borderId="95" xfId="0" applyNumberFormat="1" applyFont="1" applyFill="1" applyBorder="1" applyAlignment="1">
      <alignment horizontal="center" vertical="center" wrapText="1"/>
    </xf>
    <xf numFmtId="0" fontId="31" fillId="2" borderId="95" xfId="0" applyNumberFormat="1" applyFont="1" applyFill="1" applyBorder="1" applyAlignment="1">
      <alignment horizontal="center" vertical="center" wrapText="1"/>
    </xf>
    <xf numFmtId="4" fontId="0" fillId="0" borderId="0" xfId="0" applyNumberFormat="1" applyFont="1" applyAlignment="1">
      <alignment vertical="center"/>
    </xf>
    <xf numFmtId="17" fontId="33" fillId="3" borderId="26" xfId="0" quotePrefix="1" applyNumberFormat="1" applyFont="1" applyFill="1" applyBorder="1" applyAlignment="1">
      <alignment horizontal="center" vertical="center" wrapText="1"/>
    </xf>
    <xf numFmtId="17" fontId="33" fillId="3" borderId="32" xfId="0" quotePrefix="1" applyNumberFormat="1" applyFont="1" applyFill="1" applyBorder="1" applyAlignment="1">
      <alignment horizontal="center" vertical="center" wrapText="1"/>
    </xf>
    <xf numFmtId="4" fontId="0" fillId="0" borderId="0" xfId="0" applyNumberFormat="1" applyFont="1" applyAlignment="1">
      <alignment vertical="center" wrapText="1"/>
    </xf>
    <xf numFmtId="169" fontId="0" fillId="0" borderId="0" xfId="0" applyNumberFormat="1" applyFont="1" applyAlignment="1">
      <alignment horizontal="center" vertical="center"/>
    </xf>
    <xf numFmtId="10" fontId="21" fillId="4" borderId="57" xfId="2" applyNumberFormat="1" applyFont="1" applyFill="1" applyBorder="1" applyAlignment="1">
      <alignment horizontal="right" vertical="center"/>
    </xf>
    <xf numFmtId="0" fontId="72" fillId="2" borderId="0" xfId="0" quotePrefix="1" applyNumberFormat="1" applyFont="1" applyFill="1" applyBorder="1" applyAlignment="1">
      <alignment horizontal="left" vertical="center"/>
    </xf>
    <xf numFmtId="0" fontId="71" fillId="2" borderId="92" xfId="0" applyFont="1" applyFill="1" applyBorder="1" applyAlignment="1">
      <alignment vertical="center" wrapText="1"/>
    </xf>
    <xf numFmtId="0" fontId="37" fillId="3" borderId="96" xfId="0" applyFont="1" applyFill="1" applyBorder="1" applyAlignment="1">
      <alignment horizontal="center" vertical="center" wrapText="1"/>
    </xf>
    <xf numFmtId="0" fontId="37" fillId="3" borderId="97" xfId="0" applyFont="1" applyFill="1" applyBorder="1" applyAlignment="1">
      <alignment horizontal="center" vertical="center" wrapText="1"/>
    </xf>
    <xf numFmtId="166" fontId="21" fillId="0" borderId="39" xfId="2" applyNumberFormat="1" applyFont="1" applyFill="1" applyBorder="1" applyAlignment="1">
      <alignment horizontal="right" vertical="center"/>
    </xf>
    <xf numFmtId="169" fontId="31" fillId="5" borderId="24" xfId="0" applyNumberFormat="1" applyFont="1" applyFill="1" applyBorder="1" applyAlignment="1">
      <alignment horizontal="center" vertical="center"/>
    </xf>
    <xf numFmtId="169" fontId="31" fillId="2" borderId="25" xfId="0" applyNumberFormat="1" applyFont="1" applyFill="1" applyBorder="1" applyAlignment="1">
      <alignment horizontal="center" vertical="center"/>
    </xf>
    <xf numFmtId="169" fontId="31" fillId="5" borderId="25" xfId="0" applyNumberFormat="1" applyFont="1" applyFill="1" applyBorder="1" applyAlignment="1">
      <alignment horizontal="center" vertical="center"/>
    </xf>
    <xf numFmtId="169" fontId="31" fillId="2" borderId="26" xfId="0" applyNumberFormat="1" applyFont="1" applyFill="1" applyBorder="1" applyAlignment="1">
      <alignment horizontal="center" vertical="center"/>
    </xf>
    <xf numFmtId="169" fontId="41" fillId="5" borderId="23" xfId="0" applyNumberFormat="1" applyFont="1" applyFill="1" applyBorder="1" applyAlignment="1">
      <alignment horizontal="center" vertical="center"/>
    </xf>
    <xf numFmtId="0" fontId="12" fillId="0" borderId="0" xfId="0" applyFont="1" applyBorder="1" applyAlignment="1">
      <alignment horizontal="center" vertical="center"/>
    </xf>
    <xf numFmtId="0" fontId="25" fillId="0" borderId="0" xfId="0" applyFont="1" applyFill="1" applyBorder="1" applyAlignment="1">
      <alignment horizontal="center" vertical="center"/>
    </xf>
    <xf numFmtId="0" fontId="23" fillId="0" borderId="0" xfId="0" applyFont="1" applyFill="1" applyBorder="1" applyAlignment="1">
      <alignment horizontal="left" vertical="center"/>
    </xf>
    <xf numFmtId="17" fontId="15" fillId="0" borderId="0" xfId="0" quotePrefix="1" applyNumberFormat="1" applyFont="1" applyFill="1" applyBorder="1" applyAlignment="1">
      <alignment horizontal="center" vertical="center"/>
    </xf>
    <xf numFmtId="0" fontId="15"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8" fillId="0" borderId="0" xfId="0" applyFont="1" applyFill="1" applyBorder="1" applyAlignment="1">
      <alignment horizontal="justify" vertical="justify" wrapText="1" readingOrder="1"/>
    </xf>
    <xf numFmtId="0" fontId="8" fillId="0" borderId="0" xfId="0" applyFont="1" applyFill="1" applyBorder="1" applyAlignment="1">
      <alignment horizontal="justify" vertical="justify" wrapText="1"/>
    </xf>
    <xf numFmtId="17" fontId="25" fillId="0" borderId="0" xfId="0" quotePrefix="1" applyNumberFormat="1" applyFont="1" applyFill="1" applyBorder="1" applyAlignment="1">
      <alignment horizontal="center" vertical="center"/>
    </xf>
    <xf numFmtId="0" fontId="34" fillId="5" borderId="38" xfId="0" applyNumberFormat="1" applyFont="1" applyFill="1" applyBorder="1" applyAlignment="1">
      <alignment horizontal="left" vertical="center"/>
    </xf>
    <xf numFmtId="0" fontId="34" fillId="5" borderId="40" xfId="0" applyNumberFormat="1" applyFont="1" applyFill="1" applyBorder="1" applyAlignment="1">
      <alignment horizontal="left" vertical="center"/>
    </xf>
    <xf numFmtId="0" fontId="33" fillId="3" borderId="34" xfId="0" applyNumberFormat="1" applyFont="1" applyFill="1" applyBorder="1" applyAlignment="1">
      <alignment horizontal="center" vertical="center" wrapText="1"/>
    </xf>
    <xf numFmtId="0" fontId="33" fillId="3" borderId="26" xfId="0" applyNumberFormat="1" applyFont="1" applyFill="1" applyBorder="1" applyAlignment="1">
      <alignment horizontal="center" vertical="center" wrapText="1"/>
    </xf>
    <xf numFmtId="0" fontId="38" fillId="0" borderId="0" xfId="0" applyNumberFormat="1" applyFont="1" applyFill="1" applyAlignment="1">
      <alignment horizontal="left" wrapText="1"/>
    </xf>
    <xf numFmtId="0" fontId="12" fillId="2" borderId="0" xfId="0" applyNumberFormat="1" applyFont="1" applyFill="1" applyAlignment="1">
      <alignment horizontal="center" vertical="center" wrapText="1"/>
    </xf>
    <xf numFmtId="0" fontId="34" fillId="5" borderId="27" xfId="0" applyNumberFormat="1" applyFont="1" applyFill="1" applyBorder="1" applyAlignment="1">
      <alignment horizontal="left" vertical="center"/>
    </xf>
    <xf numFmtId="0" fontId="34" fillId="5" borderId="29" xfId="0" applyNumberFormat="1" applyFont="1" applyFill="1" applyBorder="1" applyAlignment="1">
      <alignment horizontal="left" vertical="center"/>
    </xf>
    <xf numFmtId="0" fontId="34" fillId="2" borderId="30" xfId="0" applyNumberFormat="1" applyFont="1" applyFill="1" applyBorder="1" applyAlignment="1">
      <alignment horizontal="left" vertical="center"/>
    </xf>
    <xf numFmtId="0" fontId="34" fillId="2" borderId="31" xfId="0" applyNumberFormat="1" applyFont="1" applyFill="1" applyBorder="1" applyAlignment="1">
      <alignment horizontal="left" vertical="center"/>
    </xf>
    <xf numFmtId="0" fontId="34" fillId="5" borderId="30" xfId="0" applyNumberFormat="1" applyFont="1" applyFill="1" applyBorder="1" applyAlignment="1">
      <alignment horizontal="left" vertical="center"/>
    </xf>
    <xf numFmtId="0" fontId="34" fillId="5" borderId="31" xfId="0" applyNumberFormat="1" applyFont="1" applyFill="1" applyBorder="1" applyAlignment="1">
      <alignment horizontal="left" vertical="center"/>
    </xf>
    <xf numFmtId="0" fontId="34" fillId="2" borderId="32" xfId="0" applyNumberFormat="1" applyFont="1" applyFill="1" applyBorder="1" applyAlignment="1">
      <alignment horizontal="left" vertical="center"/>
    </xf>
    <xf numFmtId="0" fontId="34" fillId="2" borderId="34" xfId="0" applyNumberFormat="1" applyFont="1" applyFill="1" applyBorder="1" applyAlignment="1">
      <alignment horizontal="left" vertical="center"/>
    </xf>
    <xf numFmtId="0" fontId="72" fillId="2" borderId="0" xfId="0" quotePrefix="1" applyNumberFormat="1" applyFont="1" applyFill="1" applyBorder="1" applyAlignment="1">
      <alignment horizontal="left" vertical="center"/>
    </xf>
    <xf numFmtId="0" fontId="72" fillId="2" borderId="0" xfId="0" quotePrefix="1" applyNumberFormat="1" applyFont="1" applyFill="1" applyBorder="1" applyAlignment="1">
      <alignment horizontal="left" vertical="center" wrapText="1"/>
    </xf>
    <xf numFmtId="0" fontId="32" fillId="0" borderId="0" xfId="0" applyFont="1" applyAlignment="1">
      <alignment horizontal="justify" vertical="center" wrapText="1"/>
    </xf>
    <xf numFmtId="17" fontId="20" fillId="0" borderId="0" xfId="0" applyNumberFormat="1" applyFont="1" applyFill="1" applyBorder="1" applyAlignment="1">
      <alignment horizontal="center" vertical="center"/>
    </xf>
    <xf numFmtId="0" fontId="20" fillId="0" borderId="0" xfId="0" applyNumberFormat="1" applyFont="1" applyFill="1" applyBorder="1" applyAlignment="1">
      <alignment horizontal="center" vertical="center"/>
    </xf>
    <xf numFmtId="0" fontId="2" fillId="3" borderId="17" xfId="0" quotePrefix="1" applyNumberFormat="1" applyFont="1" applyFill="1" applyBorder="1" applyAlignment="1">
      <alignment horizontal="left" vertical="center" wrapText="1"/>
    </xf>
    <xf numFmtId="0" fontId="2" fillId="3" borderId="20" xfId="0" quotePrefix="1" applyNumberFormat="1" applyFont="1" applyFill="1" applyBorder="1" applyAlignment="1">
      <alignment horizontal="left" vertical="center" wrapText="1"/>
    </xf>
    <xf numFmtId="0" fontId="12" fillId="0" borderId="0" xfId="0" applyNumberFormat="1" applyFont="1" applyFill="1" applyAlignment="1">
      <alignment horizontal="left" vertical="center"/>
    </xf>
    <xf numFmtId="0" fontId="4" fillId="0" borderId="0" xfId="0" quotePrefix="1" applyNumberFormat="1" applyFont="1" applyFill="1" applyBorder="1" applyAlignment="1">
      <alignment horizontal="left" vertical="center" wrapText="1"/>
    </xf>
    <xf numFmtId="43" fontId="2" fillId="3" borderId="18" xfId="1" applyFont="1" applyFill="1" applyBorder="1" applyAlignment="1">
      <alignment horizontal="center" vertical="center"/>
    </xf>
    <xf numFmtId="17" fontId="2" fillId="3" borderId="18" xfId="0" applyNumberFormat="1" applyFont="1" applyFill="1" applyBorder="1" applyAlignment="1">
      <alignment horizontal="center" vertical="center"/>
    </xf>
    <xf numFmtId="0" fontId="2" fillId="3" borderId="18" xfId="0" applyNumberFormat="1" applyFont="1" applyFill="1" applyBorder="1" applyAlignment="1">
      <alignment horizontal="center" vertical="center"/>
    </xf>
    <xf numFmtId="0" fontId="2" fillId="3" borderId="19" xfId="0" applyNumberFormat="1" applyFont="1" applyFill="1" applyBorder="1" applyAlignment="1">
      <alignment horizontal="center" vertical="center"/>
    </xf>
    <xf numFmtId="0" fontId="4" fillId="2" borderId="0" xfId="0" quotePrefix="1" applyNumberFormat="1" applyFont="1" applyFill="1" applyBorder="1" applyAlignment="1">
      <alignment horizontal="left" vertical="top" wrapText="1"/>
    </xf>
    <xf numFmtId="43" fontId="2" fillId="3" borderId="23" xfId="1" applyFont="1" applyFill="1" applyBorder="1" applyAlignment="1">
      <alignment horizontal="center" vertical="center"/>
    </xf>
    <xf numFmtId="17" fontId="2" fillId="3" borderId="23" xfId="0" applyNumberFormat="1" applyFont="1" applyFill="1" applyBorder="1" applyAlignment="1">
      <alignment horizontal="center" vertical="center"/>
    </xf>
    <xf numFmtId="0" fontId="2" fillId="3" borderId="23" xfId="0" applyNumberFormat="1" applyFont="1" applyFill="1" applyBorder="1" applyAlignment="1">
      <alignment horizontal="center" vertical="center"/>
    </xf>
    <xf numFmtId="0" fontId="2" fillId="3" borderId="23" xfId="0" quotePrefix="1" applyNumberFormat="1" applyFont="1" applyFill="1" applyBorder="1" applyAlignment="1">
      <alignment horizontal="left" vertical="center" wrapText="1"/>
    </xf>
    <xf numFmtId="0" fontId="23" fillId="2" borderId="0" xfId="0" applyNumberFormat="1" applyFont="1" applyFill="1" applyAlignment="1">
      <alignment horizontal="left" wrapText="1"/>
    </xf>
    <xf numFmtId="0" fontId="4" fillId="2" borderId="0" xfId="0" applyNumberFormat="1" applyFont="1" applyFill="1" applyAlignment="1">
      <alignment horizontal="left" vertical="center" wrapText="1"/>
    </xf>
    <xf numFmtId="0" fontId="27" fillId="2" borderId="0" xfId="0" quotePrefix="1" applyNumberFormat="1" applyFont="1" applyFill="1" applyBorder="1" applyAlignment="1">
      <alignment horizontal="justify" vertical="top" wrapText="1"/>
    </xf>
    <xf numFmtId="0" fontId="4" fillId="0" borderId="0" xfId="0" applyNumberFormat="1" applyFont="1" applyFill="1" applyAlignment="1">
      <alignment horizontal="left"/>
    </xf>
    <xf numFmtId="0" fontId="6" fillId="2" borderId="0" xfId="0" applyNumberFormat="1" applyFont="1" applyFill="1" applyBorder="1" applyAlignment="1">
      <alignment horizontal="center"/>
    </xf>
    <xf numFmtId="0" fontId="0" fillId="2" borderId="0" xfId="0" quotePrefix="1" applyNumberFormat="1" applyFont="1" applyFill="1" applyBorder="1" applyAlignment="1">
      <alignment horizontal="left" vertical="top"/>
    </xf>
    <xf numFmtId="0" fontId="0" fillId="2" borderId="0" xfId="0" quotePrefix="1" applyNumberFormat="1" applyFont="1" applyFill="1" applyBorder="1" applyAlignment="1">
      <alignment horizontal="left" vertical="top" wrapText="1"/>
    </xf>
    <xf numFmtId="0" fontId="2" fillId="6" borderId="46" xfId="0" applyFont="1" applyFill="1" applyBorder="1" applyAlignment="1">
      <alignment horizontal="left" vertical="center"/>
    </xf>
    <xf numFmtId="43" fontId="2" fillId="3" borderId="46" xfId="1" applyFont="1" applyFill="1" applyBorder="1" applyAlignment="1">
      <alignment horizontal="center" vertical="center"/>
    </xf>
    <xf numFmtId="0" fontId="2" fillId="3" borderId="46" xfId="0" applyNumberFormat="1" applyFont="1" applyFill="1" applyBorder="1" applyAlignment="1">
      <alignment horizontal="center" vertical="center"/>
    </xf>
    <xf numFmtId="0" fontId="21" fillId="2" borderId="0" xfId="0" applyNumberFormat="1" applyFont="1" applyFill="1" applyBorder="1" applyAlignment="1">
      <alignment horizontal="center"/>
    </xf>
    <xf numFmtId="0" fontId="23" fillId="2" borderId="0" xfId="0" applyNumberFormat="1" applyFont="1" applyFill="1" applyBorder="1" applyAlignment="1">
      <alignment horizontal="left" vertical="center" wrapText="1"/>
    </xf>
    <xf numFmtId="0" fontId="13" fillId="2" borderId="138" xfId="0" applyNumberFormat="1" applyFont="1" applyFill="1" applyBorder="1" applyAlignment="1">
      <alignment horizontal="left" vertical="center" wrapText="1"/>
    </xf>
    <xf numFmtId="0" fontId="13" fillId="2" borderId="0" xfId="0" applyNumberFormat="1" applyFont="1" applyFill="1" applyAlignment="1">
      <alignment horizontal="left" vertical="center"/>
    </xf>
    <xf numFmtId="0" fontId="27" fillId="2" borderId="0" xfId="0" quotePrefix="1" applyNumberFormat="1" applyFont="1" applyFill="1" applyAlignment="1">
      <alignment horizontal="left" vertical="center" wrapText="1"/>
    </xf>
    <xf numFmtId="0" fontId="23" fillId="2" borderId="0" xfId="0" applyNumberFormat="1" applyFont="1" applyFill="1" applyAlignment="1">
      <alignment horizontal="left" vertical="top" wrapText="1"/>
    </xf>
    <xf numFmtId="0" fontId="12" fillId="2" borderId="0" xfId="0" applyNumberFormat="1" applyFont="1" applyFill="1" applyAlignment="1">
      <alignment horizontal="left" vertical="center"/>
    </xf>
    <xf numFmtId="0" fontId="4" fillId="2" borderId="0" xfId="0" quotePrefix="1" applyNumberFormat="1" applyFont="1" applyFill="1" applyBorder="1" applyAlignment="1">
      <alignment horizontal="left" vertical="top"/>
    </xf>
    <xf numFmtId="166" fontId="2" fillId="3" borderId="23" xfId="2" applyNumberFormat="1" applyFont="1" applyFill="1" applyBorder="1" applyAlignment="1">
      <alignment horizontal="center" vertical="center" wrapText="1"/>
    </xf>
    <xf numFmtId="166" fontId="2" fillId="3" borderId="23" xfId="2" applyNumberFormat="1" applyFont="1" applyFill="1" applyBorder="1" applyAlignment="1">
      <alignment horizontal="center" vertical="center"/>
    </xf>
    <xf numFmtId="0" fontId="13" fillId="2" borderId="0" xfId="0" applyNumberFormat="1" applyFont="1" applyFill="1" applyBorder="1" applyAlignment="1">
      <alignment horizontal="left" vertical="center" wrapText="1"/>
    </xf>
    <xf numFmtId="0" fontId="4" fillId="0" borderId="0" xfId="0" applyNumberFormat="1" applyFont="1" applyFill="1" applyAlignment="1">
      <alignment horizontal="left" vertical="center" wrapText="1"/>
    </xf>
    <xf numFmtId="0" fontId="2" fillId="6" borderId="58" xfId="0" applyFont="1" applyFill="1" applyBorder="1" applyAlignment="1">
      <alignment horizontal="center" vertical="center" wrapText="1"/>
    </xf>
    <xf numFmtId="0" fontId="2" fillId="6" borderId="60" xfId="0" applyFont="1" applyFill="1" applyBorder="1" applyAlignment="1">
      <alignment horizontal="center" vertical="center" wrapText="1"/>
    </xf>
    <xf numFmtId="43" fontId="2" fillId="3" borderId="58" xfId="1" applyFont="1" applyFill="1" applyBorder="1" applyAlignment="1">
      <alignment horizontal="center" vertical="center" wrapText="1"/>
    </xf>
    <xf numFmtId="0" fontId="2" fillId="3" borderId="58" xfId="0" applyNumberFormat="1" applyFont="1" applyFill="1" applyBorder="1" applyAlignment="1">
      <alignment horizontal="center" vertical="center"/>
    </xf>
    <xf numFmtId="0" fontId="2" fillId="3" borderId="59" xfId="0" applyNumberFormat="1" applyFont="1" applyFill="1" applyBorder="1" applyAlignment="1">
      <alignment horizontal="center" vertical="center"/>
    </xf>
    <xf numFmtId="0" fontId="21" fillId="2" borderId="0" xfId="0" applyNumberFormat="1" applyFont="1" applyFill="1" applyBorder="1" applyAlignment="1">
      <alignment horizontal="center" vertical="top"/>
    </xf>
    <xf numFmtId="0" fontId="2" fillId="3" borderId="59" xfId="0" applyFont="1" applyFill="1" applyBorder="1" applyAlignment="1">
      <alignment horizontal="center" vertical="center"/>
    </xf>
    <xf numFmtId="0" fontId="2" fillId="3" borderId="61" xfId="0" applyFont="1" applyFill="1" applyBorder="1" applyAlignment="1">
      <alignment horizontal="center" vertical="center"/>
    </xf>
    <xf numFmtId="0" fontId="0" fillId="2" borderId="0" xfId="0" quotePrefix="1" applyNumberFormat="1" applyFont="1" applyFill="1" applyBorder="1" applyAlignment="1">
      <alignment horizontal="left" vertical="center" wrapText="1"/>
    </xf>
    <xf numFmtId="0" fontId="13" fillId="2" borderId="0" xfId="0" quotePrefix="1" applyNumberFormat="1" applyFont="1" applyFill="1" applyBorder="1" applyAlignment="1">
      <alignment horizontal="left" vertical="center" wrapText="1"/>
    </xf>
    <xf numFmtId="0" fontId="4" fillId="2" borderId="0" xfId="0" applyNumberFormat="1" applyFont="1" applyFill="1" applyAlignment="1">
      <alignment horizontal="left" vertical="center"/>
    </xf>
    <xf numFmtId="0" fontId="35" fillId="0" borderId="2" xfId="0" applyNumberFormat="1" applyFont="1" applyFill="1" applyBorder="1" applyAlignment="1">
      <alignment horizontal="left" vertical="center" wrapText="1"/>
    </xf>
    <xf numFmtId="0" fontId="4" fillId="2" borderId="0" xfId="0" applyNumberFormat="1" applyFont="1" applyFill="1" applyAlignment="1">
      <alignment horizontal="center"/>
    </xf>
    <xf numFmtId="0" fontId="20" fillId="2" borderId="0" xfId="0" applyFont="1" applyFill="1" applyBorder="1" applyAlignment="1">
      <alignment horizontal="center" vertical="center" wrapText="1"/>
    </xf>
    <xf numFmtId="0" fontId="4" fillId="2" borderId="0" xfId="0" applyNumberFormat="1" applyFont="1" applyFill="1" applyAlignment="1">
      <alignment horizontal="left"/>
    </xf>
    <xf numFmtId="0" fontId="23" fillId="2" borderId="0" xfId="0" applyNumberFormat="1" applyFont="1" applyFill="1" applyAlignment="1">
      <alignment horizontal="left" vertical="center" wrapText="1"/>
    </xf>
    <xf numFmtId="0" fontId="23" fillId="2" borderId="0" xfId="0" applyNumberFormat="1" applyFont="1" applyFill="1" applyAlignment="1">
      <alignment horizontal="left" vertical="center"/>
    </xf>
    <xf numFmtId="2" fontId="38" fillId="2" borderId="0" xfId="0" applyNumberFormat="1" applyFont="1" applyFill="1" applyAlignment="1">
      <alignment horizontal="left" vertical="center" wrapText="1"/>
    </xf>
    <xf numFmtId="2" fontId="38" fillId="2" borderId="0" xfId="0" applyNumberFormat="1" applyFont="1" applyFill="1" applyAlignment="1">
      <alignment horizontal="left" vertical="center"/>
    </xf>
    <xf numFmtId="2" fontId="38" fillId="2" borderId="143" xfId="0" applyNumberFormat="1" applyFont="1" applyFill="1" applyBorder="1" applyAlignment="1">
      <alignment horizontal="left" vertical="center" wrapText="1"/>
    </xf>
    <xf numFmtId="0" fontId="11" fillId="2" borderId="0" xfId="0" applyNumberFormat="1" applyFont="1" applyFill="1" applyAlignment="1">
      <alignment horizontal="left" vertical="center"/>
    </xf>
    <xf numFmtId="0" fontId="13" fillId="2" borderId="100" xfId="0" applyFont="1" applyFill="1" applyBorder="1" applyAlignment="1">
      <alignment horizontal="left" vertical="center"/>
    </xf>
    <xf numFmtId="0" fontId="13" fillId="2" borderId="101" xfId="0" applyFont="1" applyFill="1" applyBorder="1" applyAlignment="1">
      <alignment horizontal="left" vertical="center"/>
    </xf>
    <xf numFmtId="0" fontId="13" fillId="2" borderId="102" xfId="0" applyFont="1" applyFill="1" applyBorder="1" applyAlignment="1">
      <alignment horizontal="left" vertical="center"/>
    </xf>
    <xf numFmtId="43" fontId="37" fillId="3" borderId="96" xfId="1" applyFont="1" applyFill="1" applyBorder="1" applyAlignment="1">
      <alignment horizontal="center" vertical="center" wrapText="1"/>
    </xf>
    <xf numFmtId="43" fontId="37" fillId="3" borderId="97" xfId="1" applyFont="1" applyFill="1" applyBorder="1" applyAlignment="1">
      <alignment horizontal="center" vertical="center" wrapText="1"/>
    </xf>
    <xf numFmtId="0" fontId="11" fillId="2" borderId="0" xfId="0" applyNumberFormat="1" applyFont="1" applyFill="1" applyAlignment="1">
      <alignment horizontal="left" vertical="center" wrapText="1"/>
    </xf>
    <xf numFmtId="0" fontId="4" fillId="2" borderId="98" xfId="0" applyNumberFormat="1" applyFont="1" applyFill="1" applyBorder="1" applyAlignment="1">
      <alignment horizontal="left" vertical="center"/>
    </xf>
    <xf numFmtId="0" fontId="31" fillId="2" borderId="0" xfId="0" quotePrefix="1" applyNumberFormat="1" applyFont="1" applyFill="1" applyBorder="1" applyAlignment="1">
      <alignment horizontal="left" vertical="center" wrapText="1"/>
    </xf>
    <xf numFmtId="0" fontId="38" fillId="2" borderId="99" xfId="0" quotePrefix="1" applyNumberFormat="1" applyFont="1" applyFill="1" applyBorder="1" applyAlignment="1">
      <alignment horizontal="left"/>
    </xf>
    <xf numFmtId="0" fontId="13" fillId="0" borderId="0" xfId="0" applyNumberFormat="1" applyFont="1" applyFill="1" applyAlignment="1">
      <alignment horizontal="left" vertical="center" wrapText="1"/>
    </xf>
    <xf numFmtId="0" fontId="13" fillId="2" borderId="0" xfId="0" applyNumberFormat="1" applyFont="1" applyFill="1" applyAlignment="1">
      <alignment horizontal="left" vertical="center" wrapText="1"/>
    </xf>
    <xf numFmtId="0" fontId="38" fillId="2" borderId="0" xfId="0" applyNumberFormat="1" applyFont="1" applyFill="1" applyBorder="1" applyAlignment="1">
      <alignment wrapText="1"/>
    </xf>
    <xf numFmtId="0" fontId="39" fillId="2" borderId="0" xfId="0" quotePrefix="1" applyNumberFormat="1" applyFont="1" applyFill="1" applyBorder="1" applyAlignment="1">
      <alignment horizontal="center" vertical="center" wrapText="1"/>
    </xf>
    <xf numFmtId="0" fontId="39" fillId="2" borderId="0" xfId="0" applyNumberFormat="1" applyFont="1" applyFill="1" applyBorder="1" applyAlignment="1">
      <alignment horizontal="center"/>
    </xf>
    <xf numFmtId="0" fontId="38" fillId="2" borderId="0" xfId="0" applyNumberFormat="1" applyFont="1" applyFill="1" applyBorder="1" applyAlignment="1">
      <alignment vertical="center" wrapText="1"/>
    </xf>
    <xf numFmtId="0" fontId="33" fillId="9" borderId="115" xfId="5" applyNumberFormat="1" applyFont="1" applyFill="1" applyBorder="1" applyAlignment="1">
      <alignment horizontal="center" vertical="center"/>
    </xf>
    <xf numFmtId="0" fontId="33" fillId="9" borderId="118" xfId="5" applyNumberFormat="1" applyFont="1" applyFill="1" applyBorder="1" applyAlignment="1">
      <alignment horizontal="center" vertical="center"/>
    </xf>
    <xf numFmtId="0" fontId="33" fillId="9" borderId="120" xfId="5" applyNumberFormat="1" applyFont="1" applyFill="1" applyBorder="1" applyAlignment="1">
      <alignment horizontal="center" vertical="center"/>
    </xf>
    <xf numFmtId="0" fontId="33" fillId="9" borderId="116" xfId="5" applyNumberFormat="1" applyFont="1" applyFill="1" applyBorder="1" applyAlignment="1">
      <alignment horizontal="center" vertical="center"/>
    </xf>
    <xf numFmtId="0" fontId="33" fillId="9" borderId="103" xfId="5" applyNumberFormat="1" applyFont="1" applyFill="1" applyBorder="1" applyAlignment="1">
      <alignment horizontal="center" vertical="center"/>
    </xf>
    <xf numFmtId="0" fontId="33" fillId="9" borderId="121" xfId="5" applyNumberFormat="1" applyFont="1" applyFill="1" applyBorder="1" applyAlignment="1">
      <alignment horizontal="center" vertical="center"/>
    </xf>
    <xf numFmtId="17" fontId="33" fillId="9" borderId="116" xfId="0" applyNumberFormat="1" applyFont="1" applyFill="1" applyBorder="1" applyAlignment="1">
      <alignment horizontal="center" vertical="center"/>
    </xf>
    <xf numFmtId="0" fontId="33" fillId="9" borderId="103" xfId="0" applyNumberFormat="1" applyFont="1" applyFill="1" applyBorder="1" applyAlignment="1">
      <alignment horizontal="center" vertical="center"/>
    </xf>
    <xf numFmtId="0" fontId="33" fillId="9" borderId="44" xfId="5" applyFont="1" applyFill="1" applyBorder="1" applyAlignment="1">
      <alignment horizontal="center" vertical="center" wrapText="1"/>
    </xf>
    <xf numFmtId="0" fontId="33" fillId="9" borderId="104" xfId="5" applyFont="1" applyFill="1" applyBorder="1" applyAlignment="1">
      <alignment horizontal="center" vertical="center" wrapText="1"/>
    </xf>
    <xf numFmtId="0" fontId="33" fillId="9" borderId="45" xfId="5" applyNumberFormat="1" applyFont="1" applyFill="1" applyBorder="1" applyAlignment="1">
      <alignment horizontal="center" vertical="center"/>
    </xf>
    <xf numFmtId="0" fontId="33" fillId="9" borderId="105" xfId="5" applyNumberFormat="1" applyFont="1" applyFill="1" applyBorder="1" applyAlignment="1">
      <alignment horizontal="center" vertical="center"/>
    </xf>
    <xf numFmtId="0" fontId="33" fillId="9" borderId="44" xfId="5" applyNumberFormat="1" applyFont="1" applyFill="1" applyBorder="1" applyAlignment="1">
      <alignment horizontal="center" vertical="center"/>
    </xf>
    <xf numFmtId="0" fontId="31" fillId="0" borderId="0" xfId="0" applyFont="1" applyFill="1" applyAlignment="1">
      <alignment horizontal="left" vertical="center" wrapText="1"/>
    </xf>
    <xf numFmtId="0" fontId="33" fillId="10" borderId="134" xfId="6" applyNumberFormat="1" applyFont="1" applyFill="1" applyBorder="1" applyAlignment="1">
      <alignment horizontal="center" vertical="center"/>
    </xf>
    <xf numFmtId="0" fontId="33" fillId="10" borderId="129" xfId="6" applyNumberFormat="1" applyFont="1" applyFill="1" applyBorder="1" applyAlignment="1">
      <alignment horizontal="center" vertical="center"/>
    </xf>
    <xf numFmtId="0" fontId="33" fillId="10" borderId="131" xfId="6" applyNumberFormat="1" applyFont="1" applyFill="1" applyBorder="1" applyAlignment="1">
      <alignment horizontal="center" vertical="center"/>
    </xf>
    <xf numFmtId="0" fontId="33" fillId="10" borderId="135" xfId="6" applyNumberFormat="1" applyFont="1" applyFill="1" applyBorder="1" applyAlignment="1">
      <alignment horizontal="center" vertical="center"/>
    </xf>
    <xf numFmtId="0" fontId="33" fillId="10" borderId="46" xfId="6" applyNumberFormat="1" applyFont="1" applyFill="1" applyBorder="1" applyAlignment="1">
      <alignment horizontal="center" vertical="center"/>
    </xf>
    <xf numFmtId="0" fontId="33" fillId="10" borderId="132" xfId="6" applyNumberFormat="1" applyFont="1" applyFill="1" applyBorder="1" applyAlignment="1">
      <alignment horizontal="center" vertical="center"/>
    </xf>
    <xf numFmtId="0" fontId="33" fillId="10" borderId="136" xfId="6" applyNumberFormat="1" applyFont="1" applyFill="1" applyBorder="1" applyAlignment="1">
      <alignment horizontal="center" vertical="center"/>
    </xf>
    <xf numFmtId="0" fontId="43" fillId="9" borderId="137" xfId="0" applyNumberFormat="1" applyFont="1" applyFill="1" applyBorder="1" applyAlignment="1">
      <alignment horizontal="center" vertical="center"/>
    </xf>
    <xf numFmtId="173" fontId="43" fillId="9" borderId="137" xfId="0" applyNumberFormat="1" applyFont="1" applyFill="1" applyBorder="1" applyAlignment="1">
      <alignment horizontal="center"/>
    </xf>
    <xf numFmtId="169" fontId="13" fillId="2" borderId="0" xfId="0" applyNumberFormat="1" applyFont="1" applyFill="1" applyBorder="1" applyAlignment="1">
      <alignment horizontal="right"/>
    </xf>
  </cellXfs>
  <cellStyles count="7">
    <cellStyle name="Comma" xfId="1" builtinId="3"/>
    <cellStyle name="Normal" xfId="0" builtinId="0"/>
    <cellStyle name="Normal 394" xfId="5" xr:uid="{20F017A2-A5CF-4C90-873A-45E94F6F1D38}"/>
    <cellStyle name="Normal 395" xfId="6" xr:uid="{85C46510-A56A-439F-B701-E38F8B2E204D}"/>
    <cellStyle name="Normal 96" xfId="4" xr:uid="{79FF1D4C-E32C-438C-BAF8-94F9B636AC66}"/>
    <cellStyle name="Normal_Informe Semanal 52_2011 2" xfId="3" xr:uid="{5F2BE7A9-E3A1-4808-9CDC-4272CDC86064}"/>
    <cellStyle name="Percent" xfId="2" builtinId="5"/>
  </cellStyles>
  <dxfs count="6">
    <dxf>
      <font>
        <color rgb="FF9C0006"/>
      </font>
    </dxf>
    <dxf>
      <font>
        <color rgb="FF9C0006"/>
      </font>
    </dxf>
    <dxf>
      <font>
        <color rgb="FF9C0006"/>
      </font>
    </dxf>
    <dxf>
      <font>
        <color rgb="FF9C0006"/>
      </font>
    </dxf>
    <dxf>
      <font>
        <color rgb="FF9C0006"/>
      </font>
    </dxf>
    <dxf>
      <font>
        <color rgb="FF9C0006"/>
      </font>
    </dxf>
  </dxfs>
  <tableStyles count="0" defaultTableStyle="TableStyleMedium2" defaultPivotStyle="PivotStyleLight16"/>
  <colors>
    <mruColors>
      <color rgb="FF6DA6D9"/>
      <color rgb="FFFF6600"/>
      <color rgb="FF583B00"/>
      <color rgb="FF996600"/>
      <color rgb="FF3762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3762AF"/>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2.0713177626832825E-2"/>
                  <c:y val="2.036297878562269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layout>
                <c:manualLayout>
                  <c:x val="-9.2099269344217832E-2"/>
                  <c:y val="1.764104823368115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2347146930651504E-2"/>
                  <c:y val="-9.439849615480790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Resumen'!$O$23:$O$29</c:f>
              <c:numCache>
                <c:formatCode>0.00</c:formatCode>
                <c:ptCount val="7"/>
                <c:pt idx="0">
                  <c:v>2865.1492965074999</c:v>
                </c:pt>
                <c:pt idx="1">
                  <c:v>1249.8732333524999</c:v>
                </c:pt>
                <c:pt idx="2">
                  <c:v>0</c:v>
                </c:pt>
                <c:pt idx="3">
                  <c:v>4.7955389824999992</c:v>
                </c:pt>
                <c:pt idx="4">
                  <c:v>12.045985155000002</c:v>
                </c:pt>
                <c:pt idx="5">
                  <c:v>121.84239174000001</c:v>
                </c:pt>
                <c:pt idx="6">
                  <c:v>62.167818492499997</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1249.8732333524999</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Diesel2/Residual500/Residual 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4.7955389824999992</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12.045985155000002</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121.84239174000001</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62.167818492499997</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4485728891744E-3"/>
          <c:y val="0.82411660871049308"/>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69222593635374485"/>
        </c:manualLayout>
      </c:layout>
      <c:barChart>
        <c:barDir val="col"/>
        <c:grouping val="clustered"/>
        <c:varyColors val="0"/>
        <c:ser>
          <c:idx val="0"/>
          <c:order val="0"/>
          <c:tx>
            <c:strRef>
              <c:f>'6. FP RER'!$O$5</c:f>
              <c:strCache>
                <c:ptCount val="1"/>
                <c:pt idx="0">
                  <c:v>Producción (GWh)</c:v>
                </c:pt>
              </c:strCache>
            </c:strRef>
          </c:tx>
          <c:spPr>
            <a:solidFill>
              <a:srgbClr val="6DA6D9"/>
            </a:solidFill>
          </c:spPr>
          <c:invertIfNegative val="0"/>
          <c:cat>
            <c:strRef>
              <c:f>'6. FP RER'!$L$25:$L$28</c:f>
              <c:strCache>
                <c:ptCount val="4"/>
                <c:pt idx="0">
                  <c:v>C.E. TRES HERMANAS</c:v>
                </c:pt>
                <c:pt idx="1">
                  <c:v>C.E. CUPISNIQUE</c:v>
                </c:pt>
                <c:pt idx="2">
                  <c:v>C.E. MARCONA</c:v>
                </c:pt>
                <c:pt idx="3">
                  <c:v>C.E. TALARA</c:v>
                </c:pt>
              </c:strCache>
            </c:strRef>
          </c:cat>
          <c:val>
            <c:numRef>
              <c:f>'6. FP RER'!$O$25:$O$28</c:f>
              <c:numCache>
                <c:formatCode>0.00</c:formatCode>
                <c:ptCount val="4"/>
                <c:pt idx="0">
                  <c:v>48.5300482675</c:v>
                </c:pt>
                <c:pt idx="1">
                  <c:v>23.948755157499999</c:v>
                </c:pt>
                <c:pt idx="2">
                  <c:v>15.446575492500001</c:v>
                </c:pt>
                <c:pt idx="3">
                  <c:v>4.1003961024999995</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RER'!$P$5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RER'!$L$25:$L$28</c:f>
              <c:strCache>
                <c:ptCount val="4"/>
                <c:pt idx="0">
                  <c:v>C.E. TRES HERMANAS</c:v>
                </c:pt>
                <c:pt idx="1">
                  <c:v>C.E. CUPISNIQUE</c:v>
                </c:pt>
                <c:pt idx="2">
                  <c:v>C.E. MARCONA</c:v>
                </c:pt>
                <c:pt idx="3">
                  <c:v>C.E. TALARA</c:v>
                </c:pt>
              </c:strCache>
            </c:strRef>
          </c:cat>
          <c:val>
            <c:numRef>
              <c:f>'6. FP RER'!$P$25:$P$28</c:f>
              <c:numCache>
                <c:formatCode>0.00</c:formatCode>
                <c:ptCount val="4"/>
                <c:pt idx="0">
                  <c:v>0.67107571501366214</c:v>
                </c:pt>
                <c:pt idx="1">
                  <c:v>0.38688926730349199</c:v>
                </c:pt>
                <c:pt idx="2">
                  <c:v>0.64879769373739915</c:v>
                </c:pt>
                <c:pt idx="3">
                  <c:v>0.17835874058269827</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9037395348599794E-2"/>
          <c:y val="0.14375424768335157"/>
          <c:w val="0.87559476068240294"/>
          <c:h val="0.71535655053798686"/>
        </c:manualLayout>
      </c:layout>
      <c:barChart>
        <c:barDir val="col"/>
        <c:grouping val="clustered"/>
        <c:varyColors val="0"/>
        <c:ser>
          <c:idx val="0"/>
          <c:order val="0"/>
          <c:tx>
            <c:strRef>
              <c:f>'6. FP RER'!$O$5</c:f>
              <c:strCache>
                <c:ptCount val="1"/>
                <c:pt idx="0">
                  <c:v>Producción (GWh)</c:v>
                </c:pt>
              </c:strCache>
            </c:strRef>
          </c:tx>
          <c:spPr>
            <a:solidFill>
              <a:schemeClr val="accent4">
                <a:lumMod val="75000"/>
              </a:schemeClr>
            </a:solidFill>
          </c:spPr>
          <c:invertIfNegative val="0"/>
          <c:cat>
            <c:strRef>
              <c:f>'6. FP RER'!$L$29:$L$35</c:f>
              <c:strCache>
                <c:ptCount val="7"/>
                <c:pt idx="0">
                  <c:v>C.S. RUBI</c:v>
                </c:pt>
                <c:pt idx="1">
                  <c:v>C.S. TACNA</c:v>
                </c:pt>
                <c:pt idx="2">
                  <c:v>C.S. PANAMERICANA</c:v>
                </c:pt>
                <c:pt idx="3">
                  <c:v>C.S. MOQUEGUA FV</c:v>
                </c:pt>
                <c:pt idx="4">
                  <c:v>C.S. MAJES</c:v>
                </c:pt>
                <c:pt idx="5">
                  <c:v>C.S. REPARTICION</c:v>
                </c:pt>
                <c:pt idx="6">
                  <c:v>C.S. INTIPAMPA</c:v>
                </c:pt>
              </c:strCache>
            </c:strRef>
          </c:cat>
          <c:val>
            <c:numRef>
              <c:f>'6. FP RER'!$O$29:$O$35</c:f>
              <c:numCache>
                <c:formatCode>0.00</c:formatCode>
                <c:ptCount val="7"/>
                <c:pt idx="0">
                  <c:v>35.909012357500004</c:v>
                </c:pt>
                <c:pt idx="1">
                  <c:v>4.6993502674999998</c:v>
                </c:pt>
                <c:pt idx="2">
                  <c:v>4.6118029649999999</c:v>
                </c:pt>
                <c:pt idx="3">
                  <c:v>4.2580256299999997</c:v>
                </c:pt>
                <c:pt idx="4">
                  <c:v>3.7325259525000001</c:v>
                </c:pt>
                <c:pt idx="5">
                  <c:v>3.320580885</c:v>
                </c:pt>
                <c:pt idx="6">
                  <c:v>0.33700000000000002</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RER'!$P$5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RER'!$L$29:$L$35</c:f>
              <c:strCache>
                <c:ptCount val="7"/>
                <c:pt idx="0">
                  <c:v>C.S. RUBI</c:v>
                </c:pt>
                <c:pt idx="1">
                  <c:v>C.S. TACNA</c:v>
                </c:pt>
                <c:pt idx="2">
                  <c:v>C.S. PANAMERICANA</c:v>
                </c:pt>
                <c:pt idx="3">
                  <c:v>C.S. MOQUEGUA FV</c:v>
                </c:pt>
                <c:pt idx="4">
                  <c:v>C.S. MAJES</c:v>
                </c:pt>
                <c:pt idx="5">
                  <c:v>C.S. REPARTICION</c:v>
                </c:pt>
                <c:pt idx="6">
                  <c:v>C.S. INTIPAMPA</c:v>
                </c:pt>
              </c:strCache>
            </c:strRef>
          </c:cat>
          <c:val>
            <c:numRef>
              <c:f>'6. FP RER'!$P$29:$P$35</c:f>
              <c:numCache>
                <c:formatCode>0.00</c:formatCode>
                <c:ptCount val="7"/>
                <c:pt idx="0">
                  <c:v>0.33405870401287086</c:v>
                </c:pt>
                <c:pt idx="1">
                  <c:v>0.31581655023521504</c:v>
                </c:pt>
                <c:pt idx="2">
                  <c:v>0.30993299495967741</c:v>
                </c:pt>
                <c:pt idx="3">
                  <c:v>0.35769704553091397</c:v>
                </c:pt>
                <c:pt idx="4">
                  <c:v>0.25084179788306454</c:v>
                </c:pt>
                <c:pt idx="5">
                  <c:v>0.22315731754032256</c:v>
                </c:pt>
                <c:pt idx="6">
                  <c:v>0.31525969166292472</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1.7912575742846954E-2"/>
              <c:y val="1.5509809628846696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16862839298582752"/>
          <c:w val="0.81927235019550793"/>
          <c:h val="0.66501303329537842"/>
        </c:manualLayout>
      </c:layout>
      <c:barChart>
        <c:barDir val="col"/>
        <c:grouping val="clustered"/>
        <c:varyColors val="0"/>
        <c:ser>
          <c:idx val="0"/>
          <c:order val="0"/>
          <c:tx>
            <c:strRef>
              <c:f>'6. FP RER'!$O$5</c:f>
              <c:strCache>
                <c:ptCount val="1"/>
                <c:pt idx="0">
                  <c:v>Producción (GWh)</c:v>
                </c:pt>
              </c:strCache>
            </c:strRef>
          </c:tx>
          <c:spPr>
            <a:solidFill>
              <a:srgbClr val="C00000"/>
            </a:solidFill>
          </c:spPr>
          <c:invertIfNegative val="0"/>
          <c:cat>
            <c:strRef>
              <c:f>'6. FP RER'!$L$36:$L$39</c:f>
              <c:strCache>
                <c:ptCount val="4"/>
                <c:pt idx="0">
                  <c:v>C.T. PARAMONGA</c:v>
                </c:pt>
                <c:pt idx="1">
                  <c:v>C.T. HUAYCOLORO</c:v>
                </c:pt>
                <c:pt idx="2">
                  <c:v>C.T. LA GRINGA</c:v>
                </c:pt>
                <c:pt idx="3">
                  <c:v>C.T. MAPLE ETANOL</c:v>
                </c:pt>
              </c:strCache>
            </c:strRef>
          </c:cat>
          <c:val>
            <c:numRef>
              <c:f>'6. FP RER'!$O$36:$O$39</c:f>
              <c:numCache>
                <c:formatCode>0.00</c:formatCode>
                <c:ptCount val="4"/>
                <c:pt idx="0">
                  <c:v>7.0476076300000008</c:v>
                </c:pt>
                <c:pt idx="1">
                  <c:v>3.0132742500000003</c:v>
                </c:pt>
                <c:pt idx="2">
                  <c:v>1.9851032750000002</c:v>
                </c:pt>
                <c:pt idx="3">
                  <c:v>0</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RER'!$P$5</c:f>
              <c:strCache>
                <c:ptCount val="1"/>
                <c:pt idx="0">
                  <c:v>Factor de planta</c:v>
                </c:pt>
              </c:strCache>
            </c:strRef>
          </c:tx>
          <c:spPr>
            <a:ln w="12700">
              <a:solidFill>
                <a:schemeClr val="bg2">
                  <a:lumMod val="50000"/>
                </a:schemeClr>
              </a:solidFill>
            </a:ln>
          </c:spPr>
          <c:marker>
            <c:symbol val="diamond"/>
            <c:size val="8"/>
            <c:spPr>
              <a:solidFill>
                <a:schemeClr val="accent6">
                  <a:lumMod val="50000"/>
                </a:schemeClr>
              </a:solidFill>
              <a:ln>
                <a:solidFill>
                  <a:schemeClr val="bg1"/>
                </a:solidFill>
              </a:ln>
            </c:spPr>
          </c:marker>
          <c:cat>
            <c:strRef>
              <c:f>'6. FP RER'!$L$36:$L$39</c:f>
              <c:strCache>
                <c:ptCount val="4"/>
                <c:pt idx="0">
                  <c:v>C.T. PARAMONGA</c:v>
                </c:pt>
                <c:pt idx="1">
                  <c:v>C.T. HUAYCOLORO</c:v>
                </c:pt>
                <c:pt idx="2">
                  <c:v>C.T. LA GRINGA</c:v>
                </c:pt>
                <c:pt idx="3">
                  <c:v>C.T. MAPLE ETANOL</c:v>
                </c:pt>
              </c:strCache>
            </c:strRef>
          </c:cat>
          <c:val>
            <c:numRef>
              <c:f>'6. FP RER'!$P$36:$P$39</c:f>
              <c:numCache>
                <c:formatCode>0.00</c:formatCode>
                <c:ptCount val="4"/>
                <c:pt idx="0">
                  <c:v>0.7482299289524198</c:v>
                </c:pt>
                <c:pt idx="1">
                  <c:v>0.95072765220354394</c:v>
                </c:pt>
                <c:pt idx="2">
                  <c:v>0.89235771343546599</c:v>
                </c:pt>
                <c:pt idx="3">
                  <c:v>0</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0" vert="horz"/>
          <a:lstStyle/>
          <a:p>
            <a:pPr>
              <a:defRPr sz="6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5027906117051852"/>
          <c:h val="0.35757584321786989"/>
        </c:manualLayout>
      </c:layout>
      <c:barChart>
        <c:barDir val="col"/>
        <c:grouping val="clustered"/>
        <c:varyColors val="0"/>
        <c:ser>
          <c:idx val="1"/>
          <c:order val="0"/>
          <c:tx>
            <c:strRef>
              <c:f>'6. FP RER'!$U$5</c:f>
              <c:strCache>
                <c:ptCount val="1"/>
                <c:pt idx="0">
                  <c:v>2018</c:v>
                </c:pt>
              </c:strCache>
            </c:strRef>
          </c:tx>
          <c:spPr>
            <a:solidFill>
              <a:schemeClr val="accent1"/>
            </a:solidFill>
          </c:spPr>
          <c:invertIfNegative val="0"/>
          <c:cat>
            <c:multiLvlStrRef>
              <c:f>'6. FP RER'!$S$6:$T$39</c:f>
              <c:multiLvlStrCache>
                <c:ptCount val="34"/>
                <c:lvl>
                  <c:pt idx="0">
                    <c:v>C.H. YARUCAYA</c:v>
                  </c:pt>
                  <c:pt idx="1">
                    <c:v>C.H. RONCADOR</c:v>
                  </c:pt>
                  <c:pt idx="2">
                    <c:v>C.H. CARHUAQUERO IV</c:v>
                  </c:pt>
                  <c:pt idx="3">
                    <c:v>C.H. RUNATULLO III</c:v>
                  </c:pt>
                  <c:pt idx="4">
                    <c:v>C.H. HUASAHUASI I</c:v>
                  </c:pt>
                  <c:pt idx="5">
                    <c:v>C.H. HUASAHUASI II</c:v>
                  </c:pt>
                  <c:pt idx="6">
                    <c:v>C.H. CANCHAYLLO</c:v>
                  </c:pt>
                  <c:pt idx="7">
                    <c:v>C.H. LAS PIZARRAS</c:v>
                  </c:pt>
                  <c:pt idx="8">
                    <c:v>C.H. LA JOYA</c:v>
                  </c:pt>
                  <c:pt idx="9">
                    <c:v>C.H. YANAPAMPA</c:v>
                  </c:pt>
                  <c:pt idx="10">
                    <c:v>C.H. RUNATULLO II</c:v>
                  </c:pt>
                  <c:pt idx="11">
                    <c:v>C.H. SANTA CRUZ II</c:v>
                  </c:pt>
                  <c:pt idx="12">
                    <c:v>C.H. SANTA CRUZ I</c:v>
                  </c:pt>
                  <c:pt idx="13">
                    <c:v>C.H. POTRERO</c:v>
                  </c:pt>
                  <c:pt idx="14">
                    <c:v>C.H. CAÑA BRAVA</c:v>
                  </c:pt>
                  <c:pt idx="15">
                    <c:v>C.H. IMPERIAL</c:v>
                  </c:pt>
                  <c:pt idx="16">
                    <c:v>C.H. POECHOS II</c:v>
                  </c:pt>
                  <c:pt idx="17">
                    <c:v>C.H. RENOVANDES H1</c:v>
                  </c:pt>
                  <c:pt idx="18">
                    <c:v>C.H. PURMACANA</c:v>
                  </c:pt>
                  <c:pt idx="19">
                    <c:v>C.E. TRES HERMANAS</c:v>
                  </c:pt>
                  <c:pt idx="20">
                    <c:v>C.E. MARCONA</c:v>
                  </c:pt>
                  <c:pt idx="21">
                    <c:v>C.E. CUPISNIQUE</c:v>
                  </c:pt>
                  <c:pt idx="22">
                    <c:v>C.E. TALARA</c:v>
                  </c:pt>
                  <c:pt idx="23">
                    <c:v>C.S. MOQUEGUA FV</c:v>
                  </c:pt>
                  <c:pt idx="24">
                    <c:v>C.S. TACNA</c:v>
                  </c:pt>
                  <c:pt idx="25">
                    <c:v>C.S. RUBI</c:v>
                  </c:pt>
                  <c:pt idx="26">
                    <c:v>C.S. INTIPAMPA</c:v>
                  </c:pt>
                  <c:pt idx="27">
                    <c:v>C.S. PANAMERICANA</c:v>
                  </c:pt>
                  <c:pt idx="28">
                    <c:v>C.S. MAJES</c:v>
                  </c:pt>
                  <c:pt idx="29">
                    <c:v>C.S. REPARTICION</c:v>
                  </c:pt>
                  <c:pt idx="30">
                    <c:v>C.T. HUAYCOLORO</c:v>
                  </c:pt>
                  <c:pt idx="31">
                    <c:v>C.T. PARAMONGA</c:v>
                  </c:pt>
                  <c:pt idx="32">
                    <c:v>C.T. LA GRINGA</c:v>
                  </c:pt>
                  <c:pt idx="33">
                    <c:v>C.T. MAPLE ETANOL</c:v>
                  </c:pt>
                </c:lvl>
                <c:lvl>
                  <c:pt idx="0">
                    <c:v>AGUA</c:v>
                  </c:pt>
                  <c:pt idx="19">
                    <c:v>EOLICA</c:v>
                  </c:pt>
                  <c:pt idx="23">
                    <c:v>SOLAR</c:v>
                  </c:pt>
                  <c:pt idx="30">
                    <c:v>BIOMASA</c:v>
                  </c:pt>
                </c:lvl>
              </c:multiLvlStrCache>
            </c:multiLvlStrRef>
          </c:cat>
          <c:val>
            <c:numRef>
              <c:f>'6. FP RER'!$U$6:$U$39</c:f>
              <c:numCache>
                <c:formatCode>General</c:formatCode>
                <c:ptCount val="34"/>
                <c:pt idx="0">
                  <c:v>1</c:v>
                </c:pt>
                <c:pt idx="1">
                  <c:v>1</c:v>
                </c:pt>
                <c:pt idx="2">
                  <c:v>0.98940463971925341</c:v>
                </c:pt>
                <c:pt idx="3">
                  <c:v>0.98866726617704348</c:v>
                </c:pt>
                <c:pt idx="4">
                  <c:v>0.91933944268189527</c:v>
                </c:pt>
                <c:pt idx="5">
                  <c:v>0.91581055392476607</c:v>
                </c:pt>
                <c:pt idx="6">
                  <c:v>0.85774149450510251</c:v>
                </c:pt>
                <c:pt idx="7">
                  <c:v>0.8438207384500388</c:v>
                </c:pt>
                <c:pt idx="8">
                  <c:v>0.84184983422939086</c:v>
                </c:pt>
                <c:pt idx="9">
                  <c:v>0.8361541654856387</c:v>
                </c:pt>
                <c:pt idx="10">
                  <c:v>0.83545697064114688</c:v>
                </c:pt>
                <c:pt idx="11">
                  <c:v>0.82374526804432469</c:v>
                </c:pt>
                <c:pt idx="12">
                  <c:v>0.80931519097222215</c:v>
                </c:pt>
                <c:pt idx="13">
                  <c:v>0.76891964661269308</c:v>
                </c:pt>
                <c:pt idx="14">
                  <c:v>0.72022126710595091</c:v>
                </c:pt>
                <c:pt idx="15">
                  <c:v>0.7046857463524131</c:v>
                </c:pt>
                <c:pt idx="16">
                  <c:v>0.69371984911374285</c:v>
                </c:pt>
                <c:pt idx="17">
                  <c:v>0.4934027777777778</c:v>
                </c:pt>
                <c:pt idx="18">
                  <c:v>0.1969782730705566</c:v>
                </c:pt>
                <c:pt idx="19">
                  <c:v>0.54299144675925926</c:v>
                </c:pt>
                <c:pt idx="20">
                  <c:v>0.50705255606192134</c:v>
                </c:pt>
                <c:pt idx="21">
                  <c:v>0.38599601385828436</c:v>
                </c:pt>
                <c:pt idx="22">
                  <c:v>0.28640720738942832</c:v>
                </c:pt>
                <c:pt idx="23">
                  <c:v>0.34581915379050926</c:v>
                </c:pt>
                <c:pt idx="24">
                  <c:v>0.32096626105324072</c:v>
                </c:pt>
                <c:pt idx="25">
                  <c:v>0.31557017742921295</c:v>
                </c:pt>
                <c:pt idx="26">
                  <c:v>0.31525969166292472</c:v>
                </c:pt>
                <c:pt idx="27">
                  <c:v>0.30409672951388894</c:v>
                </c:pt>
                <c:pt idx="28">
                  <c:v>0.25440909837962966</c:v>
                </c:pt>
                <c:pt idx="29">
                  <c:v>0.20072747291666668</c:v>
                </c:pt>
                <c:pt idx="30">
                  <c:v>0.93921162433707195</c:v>
                </c:pt>
                <c:pt idx="31">
                  <c:v>0.75066374727561291</c:v>
                </c:pt>
                <c:pt idx="32">
                  <c:v>0.64221689543849858</c:v>
                </c:pt>
                <c:pt idx="33">
                  <c:v>0</c:v>
                </c:pt>
              </c:numCache>
            </c:numRef>
          </c:val>
          <c:extLst>
            <c:ext xmlns:c16="http://schemas.microsoft.com/office/drawing/2014/chart" uri="{C3380CC4-5D6E-409C-BE32-E72D297353CC}">
              <c16:uniqueId val="{00000000-85FF-4DF3-8743-548E0D4D72F7}"/>
            </c:ext>
          </c:extLst>
        </c:ser>
        <c:ser>
          <c:idx val="0"/>
          <c:order val="1"/>
          <c:tx>
            <c:strRef>
              <c:f>'6. FP RER'!$V$5</c:f>
              <c:strCache>
                <c:ptCount val="1"/>
                <c:pt idx="0">
                  <c:v>2017</c:v>
                </c:pt>
              </c:strCache>
            </c:strRef>
          </c:tx>
          <c:spPr>
            <a:solidFill>
              <a:schemeClr val="accent2"/>
            </a:solidFill>
          </c:spPr>
          <c:invertIfNegative val="0"/>
          <c:cat>
            <c:multiLvlStrRef>
              <c:f>'6. FP RER'!$S$6:$T$39</c:f>
              <c:multiLvlStrCache>
                <c:ptCount val="34"/>
                <c:lvl>
                  <c:pt idx="0">
                    <c:v>C.H. YARUCAYA</c:v>
                  </c:pt>
                  <c:pt idx="1">
                    <c:v>C.H. RONCADOR</c:v>
                  </c:pt>
                  <c:pt idx="2">
                    <c:v>C.H. CARHUAQUERO IV</c:v>
                  </c:pt>
                  <c:pt idx="3">
                    <c:v>C.H. RUNATULLO III</c:v>
                  </c:pt>
                  <c:pt idx="4">
                    <c:v>C.H. HUASAHUASI I</c:v>
                  </c:pt>
                  <c:pt idx="5">
                    <c:v>C.H. HUASAHUASI II</c:v>
                  </c:pt>
                  <c:pt idx="6">
                    <c:v>C.H. CANCHAYLLO</c:v>
                  </c:pt>
                  <c:pt idx="7">
                    <c:v>C.H. LAS PIZARRAS</c:v>
                  </c:pt>
                  <c:pt idx="8">
                    <c:v>C.H. LA JOYA</c:v>
                  </c:pt>
                  <c:pt idx="9">
                    <c:v>C.H. YANAPAMPA</c:v>
                  </c:pt>
                  <c:pt idx="10">
                    <c:v>C.H. RUNATULLO II</c:v>
                  </c:pt>
                  <c:pt idx="11">
                    <c:v>C.H. SANTA CRUZ II</c:v>
                  </c:pt>
                  <c:pt idx="12">
                    <c:v>C.H. SANTA CRUZ I</c:v>
                  </c:pt>
                  <c:pt idx="13">
                    <c:v>C.H. POTRERO</c:v>
                  </c:pt>
                  <c:pt idx="14">
                    <c:v>C.H. CAÑA BRAVA</c:v>
                  </c:pt>
                  <c:pt idx="15">
                    <c:v>C.H. IMPERIAL</c:v>
                  </c:pt>
                  <c:pt idx="16">
                    <c:v>C.H. POECHOS II</c:v>
                  </c:pt>
                  <c:pt idx="17">
                    <c:v>C.H. RENOVANDES H1</c:v>
                  </c:pt>
                  <c:pt idx="18">
                    <c:v>C.H. PURMACANA</c:v>
                  </c:pt>
                  <c:pt idx="19">
                    <c:v>C.E. TRES HERMANAS</c:v>
                  </c:pt>
                  <c:pt idx="20">
                    <c:v>C.E. MARCONA</c:v>
                  </c:pt>
                  <c:pt idx="21">
                    <c:v>C.E. CUPISNIQUE</c:v>
                  </c:pt>
                  <c:pt idx="22">
                    <c:v>C.E. TALARA</c:v>
                  </c:pt>
                  <c:pt idx="23">
                    <c:v>C.S. MOQUEGUA FV</c:v>
                  </c:pt>
                  <c:pt idx="24">
                    <c:v>C.S. TACNA</c:v>
                  </c:pt>
                  <c:pt idx="25">
                    <c:v>C.S. RUBI</c:v>
                  </c:pt>
                  <c:pt idx="26">
                    <c:v>C.S. INTIPAMPA</c:v>
                  </c:pt>
                  <c:pt idx="27">
                    <c:v>C.S. PANAMERICANA</c:v>
                  </c:pt>
                  <c:pt idx="28">
                    <c:v>C.S. MAJES</c:v>
                  </c:pt>
                  <c:pt idx="29">
                    <c:v>C.S. REPARTICION</c:v>
                  </c:pt>
                  <c:pt idx="30">
                    <c:v>C.T. HUAYCOLORO</c:v>
                  </c:pt>
                  <c:pt idx="31">
                    <c:v>C.T. PARAMONGA</c:v>
                  </c:pt>
                  <c:pt idx="32">
                    <c:v>C.T. LA GRINGA</c:v>
                  </c:pt>
                  <c:pt idx="33">
                    <c:v>C.T. MAPLE ETANOL</c:v>
                  </c:pt>
                </c:lvl>
                <c:lvl>
                  <c:pt idx="0">
                    <c:v>AGUA</c:v>
                  </c:pt>
                  <c:pt idx="19">
                    <c:v>EOLICA</c:v>
                  </c:pt>
                  <c:pt idx="23">
                    <c:v>SOLAR</c:v>
                  </c:pt>
                  <c:pt idx="30">
                    <c:v>BIOMASA</c:v>
                  </c:pt>
                </c:lvl>
              </c:multiLvlStrCache>
            </c:multiLvlStrRef>
          </c:cat>
          <c:val>
            <c:numRef>
              <c:f>'6. FP RER'!$V$6:$V$39</c:f>
              <c:numCache>
                <c:formatCode>General</c:formatCode>
                <c:ptCount val="34"/>
                <c:pt idx="1">
                  <c:v>0.82527113222425696</c:v>
                </c:pt>
                <c:pt idx="2">
                  <c:v>0.95465205455697799</c:v>
                </c:pt>
                <c:pt idx="3">
                  <c:v>0.99034070906652405</c:v>
                </c:pt>
                <c:pt idx="4">
                  <c:v>0.86298257235026099</c:v>
                </c:pt>
                <c:pt idx="5">
                  <c:v>0.82078805765574603</c:v>
                </c:pt>
                <c:pt idx="6">
                  <c:v>0.62048586575590803</c:v>
                </c:pt>
                <c:pt idx="7">
                  <c:v>0.88968518148295195</c:v>
                </c:pt>
                <c:pt idx="8">
                  <c:v>0.47367833717633701</c:v>
                </c:pt>
                <c:pt idx="9">
                  <c:v>0.55460875486410699</c:v>
                </c:pt>
                <c:pt idx="10">
                  <c:v>0.87402418458048403</c:v>
                </c:pt>
                <c:pt idx="11">
                  <c:v>0.83388942994631998</c:v>
                </c:pt>
                <c:pt idx="12">
                  <c:v>0.86816062657085802</c:v>
                </c:pt>
                <c:pt idx="14">
                  <c:v>0.86043615863873002</c:v>
                </c:pt>
                <c:pt idx="15">
                  <c:v>0.70800398026683697</c:v>
                </c:pt>
                <c:pt idx="16">
                  <c:v>0.20119118591724</c:v>
                </c:pt>
                <c:pt idx="18">
                  <c:v>5.4752082557418001E-2</c:v>
                </c:pt>
                <c:pt idx="19">
                  <c:v>0.49969077606455498</c:v>
                </c:pt>
                <c:pt idx="20">
                  <c:v>0.51472879807993999</c:v>
                </c:pt>
                <c:pt idx="21">
                  <c:v>0.216088615750058</c:v>
                </c:pt>
                <c:pt idx="22">
                  <c:v>0.14607439241796299</c:v>
                </c:pt>
                <c:pt idx="23">
                  <c:v>0.30920951106331002</c:v>
                </c:pt>
                <c:pt idx="24">
                  <c:v>0.29230209126377299</c:v>
                </c:pt>
                <c:pt idx="27">
                  <c:v>0.26945833912036998</c:v>
                </c:pt>
                <c:pt idx="28">
                  <c:v>0.24137565255787</c:v>
                </c:pt>
                <c:pt idx="29">
                  <c:v>0.20758965967592599</c:v>
                </c:pt>
                <c:pt idx="30">
                  <c:v>0.84207629067839695</c:v>
                </c:pt>
                <c:pt idx="31">
                  <c:v>0.66111217357267704</c:v>
                </c:pt>
                <c:pt idx="32">
                  <c:v>0.29054823445806199</c:v>
                </c:pt>
                <c:pt idx="33">
                  <c:v>0</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249850095668E-3"/>
              <c:y val="1.6396734560916101E-2"/>
            </c:manualLayout>
          </c:layout>
          <c:overlay val="0"/>
        </c:title>
        <c:numFmt formatCode="General"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5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empresa'!$M$4</c:f>
              <c:strCache>
                <c:ptCount val="1"/>
                <c:pt idx="0">
                  <c:v>2018</c:v>
                </c:pt>
              </c:strCache>
            </c:strRef>
          </c:tx>
          <c:spPr>
            <a:solidFill>
              <a:schemeClr val="accent5">
                <a:lumMod val="75000"/>
              </a:schemeClr>
            </a:solidFill>
          </c:spPr>
          <c:invertIfNegative val="0"/>
          <c:cat>
            <c:strRef>
              <c:f>'7. Generacion empresa'!$L$5:$L$60</c:f>
              <c:strCache>
                <c:ptCount val="56"/>
                <c:pt idx="0">
                  <c:v>RIO BAÑOS</c:v>
                </c:pt>
                <c:pt idx="1">
                  <c:v>ECELIM</c:v>
                </c:pt>
                <c:pt idx="2">
                  <c:v>AYEPSA</c:v>
                </c:pt>
                <c:pt idx="3">
                  <c:v>CERRO DEL AGUILA</c:v>
                </c:pt>
                <c:pt idx="4">
                  <c:v>AGROAURORA</c:v>
                </c:pt>
                <c:pt idx="5">
                  <c:v>PLANTA  ETEN</c:v>
                </c:pt>
                <c:pt idx="6">
                  <c:v>IYEPSA</c:v>
                </c:pt>
                <c:pt idx="7">
                  <c:v>SHOUGESA</c:v>
                </c:pt>
                <c:pt idx="8">
                  <c:v>ELECTRICA SANTA ROSA</c:v>
                </c:pt>
                <c:pt idx="9">
                  <c:v>CERRO VERDE</c:v>
                </c:pt>
                <c:pt idx="10">
                  <c:v>SAMAY I</c:v>
                </c:pt>
                <c:pt idx="11">
                  <c:v>ELECTRICA YANAPAMPA</c:v>
                </c:pt>
                <c:pt idx="12">
                  <c:v>HIDROCAÑETE</c:v>
                </c:pt>
                <c:pt idx="13">
                  <c:v>MAJA ENERGIA</c:v>
                </c:pt>
                <c:pt idx="14">
                  <c:v>GTS REPARTICION</c:v>
                </c:pt>
                <c:pt idx="15">
                  <c:v>EGECSAC</c:v>
                </c:pt>
                <c:pt idx="16">
                  <c:v>GTS MAJES</c:v>
                </c:pt>
                <c:pt idx="17">
                  <c:v>MOQUEGUA FV</c:v>
                </c:pt>
                <c:pt idx="18">
                  <c:v>PANAMERICANA SOLAR</c:v>
                </c:pt>
                <c:pt idx="19">
                  <c:v>TACNA SOLAR</c:v>
                </c:pt>
                <c:pt idx="20">
                  <c:v>GEPSA</c:v>
                </c:pt>
                <c:pt idx="21">
                  <c:v>PETRAMAS</c:v>
                </c:pt>
                <c:pt idx="22">
                  <c:v>SINERSA</c:v>
                </c:pt>
                <c:pt idx="23">
                  <c:v>SANTA ANA</c:v>
                </c:pt>
                <c:pt idx="24">
                  <c:v>AIPSA</c:v>
                </c:pt>
                <c:pt idx="25">
                  <c:v>TERMOSELVA</c:v>
                </c:pt>
                <c:pt idx="26">
                  <c:v>HUAURA POWER</c:v>
                </c:pt>
                <c:pt idx="27">
                  <c:v>RIO DOBLE</c:v>
                </c:pt>
                <c:pt idx="28">
                  <c:v>AGUA AZUL</c:v>
                </c:pt>
                <c:pt idx="29">
                  <c:v>CELEPSA RENOVABLES (**)</c:v>
                </c:pt>
                <c:pt idx="30">
                  <c:v>HIDROELECTRICA HUANCHOR</c:v>
                </c:pt>
                <c:pt idx="31">
                  <c:v>P.E. MARCONA</c:v>
                </c:pt>
                <c:pt idx="32">
                  <c:v>EGESUR</c:v>
                </c:pt>
                <c:pt idx="33">
                  <c:v>SDF ENERGIA</c:v>
                </c:pt>
                <c:pt idx="34">
                  <c:v>SANTA CRUZ</c:v>
                </c:pt>
                <c:pt idx="35">
                  <c:v>EMGE JUNÍN</c:v>
                </c:pt>
                <c:pt idx="36">
                  <c:v>ENERGÍA EÓLICA</c:v>
                </c:pt>
                <c:pt idx="37">
                  <c:v>ENEL GENERACION PIURA</c:v>
                </c:pt>
                <c:pt idx="38">
                  <c:v>EMGE HUANZA</c:v>
                </c:pt>
                <c:pt idx="39">
                  <c:v>P.E. TRES HERMANAS</c:v>
                </c:pt>
                <c:pt idx="40">
                  <c:v>LUZ DEL SUR / INLAND (*)</c:v>
                </c:pt>
                <c:pt idx="41">
                  <c:v>ENEL GREEN POWER PERU</c:v>
                </c:pt>
                <c:pt idx="42">
                  <c:v>TERMOCHILCA</c:v>
                </c:pt>
                <c:pt idx="43">
                  <c:v>SAN GABAN</c:v>
                </c:pt>
                <c:pt idx="44">
                  <c:v>EGASA</c:v>
                </c:pt>
                <c:pt idx="45">
                  <c:v>EGEMSA</c:v>
                </c:pt>
                <c:pt idx="46">
                  <c:v>CHINANGO</c:v>
                </c:pt>
                <c:pt idx="47">
                  <c:v>CELEPSA</c:v>
                </c:pt>
                <c:pt idx="48">
                  <c:v>ENGIE</c:v>
                </c:pt>
                <c:pt idx="49">
                  <c:v>ORAZUL ENERGY PERÚ</c:v>
                </c:pt>
                <c:pt idx="50">
                  <c:v>STATKRAFT</c:v>
                </c:pt>
                <c:pt idx="51">
                  <c:v>EMGE HUALLAGA</c:v>
                </c:pt>
                <c:pt idx="52">
                  <c:v>FENIX POWER</c:v>
                </c:pt>
                <c:pt idx="53">
                  <c:v>ELECTROPERU</c:v>
                </c:pt>
                <c:pt idx="54">
                  <c:v>ENEL GENERACION PERU</c:v>
                </c:pt>
                <c:pt idx="55">
                  <c:v>KALLPA</c:v>
                </c:pt>
              </c:strCache>
            </c:strRef>
          </c:cat>
          <c:val>
            <c:numRef>
              <c:f>'7. Generacion empresa'!$M$5:$M$60</c:f>
              <c:numCache>
                <c:formatCode>General</c:formatCode>
                <c:ptCount val="56"/>
                <c:pt idx="4">
                  <c:v>0</c:v>
                </c:pt>
                <c:pt idx="5">
                  <c:v>3.304015E-3</c:v>
                </c:pt>
                <c:pt idx="6">
                  <c:v>8.8332749999999998E-3</c:v>
                </c:pt>
                <c:pt idx="7">
                  <c:v>5.4108980000000001E-2</c:v>
                </c:pt>
                <c:pt idx="8">
                  <c:v>0.10770118499999999</c:v>
                </c:pt>
                <c:pt idx="9">
                  <c:v>0.42458525250000001</c:v>
                </c:pt>
                <c:pt idx="10">
                  <c:v>0.78795163999999995</c:v>
                </c:pt>
                <c:pt idx="11">
                  <c:v>2.4542101075000002</c:v>
                </c:pt>
                <c:pt idx="12">
                  <c:v>2.597</c:v>
                </c:pt>
                <c:pt idx="13">
                  <c:v>2.7173097500000001</c:v>
                </c:pt>
                <c:pt idx="14">
                  <c:v>3.320580885</c:v>
                </c:pt>
                <c:pt idx="15">
                  <c:v>3.6688605000000001</c:v>
                </c:pt>
                <c:pt idx="16">
                  <c:v>3.7325259525000001</c:v>
                </c:pt>
                <c:pt idx="17">
                  <c:v>4.2580256299999997</c:v>
                </c:pt>
                <c:pt idx="18">
                  <c:v>4.6118029649999999</c:v>
                </c:pt>
                <c:pt idx="19">
                  <c:v>4.6993502674999998</c:v>
                </c:pt>
                <c:pt idx="20">
                  <c:v>4.8301856325000001</c:v>
                </c:pt>
                <c:pt idx="21">
                  <c:v>4.9983775250000004</c:v>
                </c:pt>
                <c:pt idx="22">
                  <c:v>5.6240157675000004</c:v>
                </c:pt>
                <c:pt idx="23">
                  <c:v>6.8703614500000008</c:v>
                </c:pt>
                <c:pt idx="24">
                  <c:v>7.0476076300000008</c:v>
                </c:pt>
                <c:pt idx="25">
                  <c:v>8.6827966275000001</c:v>
                </c:pt>
                <c:pt idx="26">
                  <c:v>10.466409285000001</c:v>
                </c:pt>
                <c:pt idx="27">
                  <c:v>12.291321385</c:v>
                </c:pt>
                <c:pt idx="28">
                  <c:v>14.2233524</c:v>
                </c:pt>
                <c:pt idx="29">
                  <c:v>14.246290175</c:v>
                </c:pt>
                <c:pt idx="30">
                  <c:v>14.510922000000001</c:v>
                </c:pt>
                <c:pt idx="31">
                  <c:v>15.446575492500001</c:v>
                </c:pt>
                <c:pt idx="32">
                  <c:v>18.207415474999998</c:v>
                </c:pt>
                <c:pt idx="33">
                  <c:v>19.397603422500001</c:v>
                </c:pt>
                <c:pt idx="34">
                  <c:v>23.979521482499997</c:v>
                </c:pt>
                <c:pt idx="35">
                  <c:v>27.105136269999999</c:v>
                </c:pt>
                <c:pt idx="36">
                  <c:v>28.049151259999999</c:v>
                </c:pt>
                <c:pt idx="37">
                  <c:v>30.632152894999997</c:v>
                </c:pt>
                <c:pt idx="38">
                  <c:v>38.014240022500005</c:v>
                </c:pt>
                <c:pt idx="39">
                  <c:v>48.5300482675</c:v>
                </c:pt>
                <c:pt idx="40">
                  <c:v>65.562442477499999</c:v>
                </c:pt>
                <c:pt idx="41">
                  <c:v>65.725629077500002</c:v>
                </c:pt>
                <c:pt idx="42">
                  <c:v>67.620662222499988</c:v>
                </c:pt>
                <c:pt idx="43">
                  <c:v>81.789449742500011</c:v>
                </c:pt>
                <c:pt idx="44">
                  <c:v>115.11136825749999</c:v>
                </c:pt>
                <c:pt idx="45">
                  <c:v>120.89686424</c:v>
                </c:pt>
                <c:pt idx="46">
                  <c:v>130.25665133000001</c:v>
                </c:pt>
                <c:pt idx="47">
                  <c:v>153.2926689775</c:v>
                </c:pt>
                <c:pt idx="48">
                  <c:v>207.28901486999999</c:v>
                </c:pt>
                <c:pt idx="49">
                  <c:v>253.16210483249998</c:v>
                </c:pt>
                <c:pt idx="50">
                  <c:v>262.041883445</c:v>
                </c:pt>
                <c:pt idx="51">
                  <c:v>309.20100972249998</c:v>
                </c:pt>
                <c:pt idx="52">
                  <c:v>345.63725959999999</c:v>
                </c:pt>
                <c:pt idx="53">
                  <c:v>387.71907171999999</c:v>
                </c:pt>
                <c:pt idx="54">
                  <c:v>592.85428686</c:v>
                </c:pt>
                <c:pt idx="55">
                  <c:v>771.11426198499998</c:v>
                </c:pt>
              </c:numCache>
            </c:numRef>
          </c:val>
          <c:extLst>
            <c:ext xmlns:c16="http://schemas.microsoft.com/office/drawing/2014/chart" uri="{C3380CC4-5D6E-409C-BE32-E72D297353CC}">
              <c16:uniqueId val="{00000000-EC2C-44BF-A1B0-E0FDC77FAEDA}"/>
            </c:ext>
          </c:extLst>
        </c:ser>
        <c:ser>
          <c:idx val="1"/>
          <c:order val="1"/>
          <c:tx>
            <c:strRef>
              <c:f>'7. Generacion empresa'!$N$4</c:f>
              <c:strCache>
                <c:ptCount val="1"/>
                <c:pt idx="0">
                  <c:v>2017</c:v>
                </c:pt>
              </c:strCache>
            </c:strRef>
          </c:tx>
          <c:spPr>
            <a:solidFill>
              <a:schemeClr val="accent2"/>
            </a:solidFill>
          </c:spPr>
          <c:invertIfNegative val="0"/>
          <c:cat>
            <c:strRef>
              <c:f>'7. Generacion empresa'!$L$5:$L$60</c:f>
              <c:strCache>
                <c:ptCount val="56"/>
                <c:pt idx="0">
                  <c:v>RIO BAÑOS</c:v>
                </c:pt>
                <c:pt idx="1">
                  <c:v>ECELIM</c:v>
                </c:pt>
                <c:pt idx="2">
                  <c:v>AYEPSA</c:v>
                </c:pt>
                <c:pt idx="3">
                  <c:v>CERRO DEL AGUILA</c:v>
                </c:pt>
                <c:pt idx="4">
                  <c:v>AGROAURORA</c:v>
                </c:pt>
                <c:pt idx="5">
                  <c:v>PLANTA  ETEN</c:v>
                </c:pt>
                <c:pt idx="6">
                  <c:v>IYEPSA</c:v>
                </c:pt>
                <c:pt idx="7">
                  <c:v>SHOUGESA</c:v>
                </c:pt>
                <c:pt idx="8">
                  <c:v>ELECTRICA SANTA ROSA</c:v>
                </c:pt>
                <c:pt idx="9">
                  <c:v>CERRO VERDE</c:v>
                </c:pt>
                <c:pt idx="10">
                  <c:v>SAMAY I</c:v>
                </c:pt>
                <c:pt idx="11">
                  <c:v>ELECTRICA YANAPAMPA</c:v>
                </c:pt>
                <c:pt idx="12">
                  <c:v>HIDROCAÑETE</c:v>
                </c:pt>
                <c:pt idx="13">
                  <c:v>MAJA ENERGIA</c:v>
                </c:pt>
                <c:pt idx="14">
                  <c:v>GTS REPARTICION</c:v>
                </c:pt>
                <c:pt idx="15">
                  <c:v>EGECSAC</c:v>
                </c:pt>
                <c:pt idx="16">
                  <c:v>GTS MAJES</c:v>
                </c:pt>
                <c:pt idx="17">
                  <c:v>MOQUEGUA FV</c:v>
                </c:pt>
                <c:pt idx="18">
                  <c:v>PANAMERICANA SOLAR</c:v>
                </c:pt>
                <c:pt idx="19">
                  <c:v>TACNA SOLAR</c:v>
                </c:pt>
                <c:pt idx="20">
                  <c:v>GEPSA</c:v>
                </c:pt>
                <c:pt idx="21">
                  <c:v>PETRAMAS</c:v>
                </c:pt>
                <c:pt idx="22">
                  <c:v>SINERSA</c:v>
                </c:pt>
                <c:pt idx="23">
                  <c:v>SANTA ANA</c:v>
                </c:pt>
                <c:pt idx="24">
                  <c:v>AIPSA</c:v>
                </c:pt>
                <c:pt idx="25">
                  <c:v>TERMOSELVA</c:v>
                </c:pt>
                <c:pt idx="26">
                  <c:v>HUAURA POWER</c:v>
                </c:pt>
                <c:pt idx="27">
                  <c:v>RIO DOBLE</c:v>
                </c:pt>
                <c:pt idx="28">
                  <c:v>AGUA AZUL</c:v>
                </c:pt>
                <c:pt idx="29">
                  <c:v>CELEPSA RENOVABLES (**)</c:v>
                </c:pt>
                <c:pt idx="30">
                  <c:v>HIDROELECTRICA HUANCHOR</c:v>
                </c:pt>
                <c:pt idx="31">
                  <c:v>P.E. MARCONA</c:v>
                </c:pt>
                <c:pt idx="32">
                  <c:v>EGESUR</c:v>
                </c:pt>
                <c:pt idx="33">
                  <c:v>SDF ENERGIA</c:v>
                </c:pt>
                <c:pt idx="34">
                  <c:v>SANTA CRUZ</c:v>
                </c:pt>
                <c:pt idx="35">
                  <c:v>EMGE JUNÍN</c:v>
                </c:pt>
                <c:pt idx="36">
                  <c:v>ENERGÍA EÓLICA</c:v>
                </c:pt>
                <c:pt idx="37">
                  <c:v>ENEL GENERACION PIURA</c:v>
                </c:pt>
                <c:pt idx="38">
                  <c:v>EMGE HUANZA</c:v>
                </c:pt>
                <c:pt idx="39">
                  <c:v>P.E. TRES HERMANAS</c:v>
                </c:pt>
                <c:pt idx="40">
                  <c:v>LUZ DEL SUR / INLAND (*)</c:v>
                </c:pt>
                <c:pt idx="41">
                  <c:v>ENEL GREEN POWER PERU</c:v>
                </c:pt>
                <c:pt idx="42">
                  <c:v>TERMOCHILCA</c:v>
                </c:pt>
                <c:pt idx="43">
                  <c:v>SAN GABAN</c:v>
                </c:pt>
                <c:pt idx="44">
                  <c:v>EGASA</c:v>
                </c:pt>
                <c:pt idx="45">
                  <c:v>EGEMSA</c:v>
                </c:pt>
                <c:pt idx="46">
                  <c:v>CHINANGO</c:v>
                </c:pt>
                <c:pt idx="47">
                  <c:v>CELEPSA</c:v>
                </c:pt>
                <c:pt idx="48">
                  <c:v>ENGIE</c:v>
                </c:pt>
                <c:pt idx="49">
                  <c:v>ORAZUL ENERGY PERÚ</c:v>
                </c:pt>
                <c:pt idx="50">
                  <c:v>STATKRAFT</c:v>
                </c:pt>
                <c:pt idx="51">
                  <c:v>EMGE HUALLAGA</c:v>
                </c:pt>
                <c:pt idx="52">
                  <c:v>FENIX POWER</c:v>
                </c:pt>
                <c:pt idx="53">
                  <c:v>ELECTROPERU</c:v>
                </c:pt>
                <c:pt idx="54">
                  <c:v>ENEL GENERACION PERU</c:v>
                </c:pt>
                <c:pt idx="55">
                  <c:v>KALLPA</c:v>
                </c:pt>
              </c:strCache>
            </c:strRef>
          </c:cat>
          <c:val>
            <c:numRef>
              <c:f>'7. Generacion empresa'!$N$5:$N$60</c:f>
              <c:numCache>
                <c:formatCode>General</c:formatCode>
                <c:ptCount val="56"/>
                <c:pt idx="0">
                  <c:v>6.6421360375000003</c:v>
                </c:pt>
                <c:pt idx="1">
                  <c:v>0.10770055000000001</c:v>
                </c:pt>
                <c:pt idx="2">
                  <c:v>8.67793159</c:v>
                </c:pt>
                <c:pt idx="3">
                  <c:v>132.03768125249999</c:v>
                </c:pt>
                <c:pt idx="4">
                  <c:v>0</c:v>
                </c:pt>
                <c:pt idx="5">
                  <c:v>0</c:v>
                </c:pt>
                <c:pt idx="6">
                  <c:v>4.1558517500000003E-2</c:v>
                </c:pt>
                <c:pt idx="7">
                  <c:v>8.3633062499999994E-2</c:v>
                </c:pt>
                <c:pt idx="8">
                  <c:v>0</c:v>
                </c:pt>
                <c:pt idx="9">
                  <c:v>0</c:v>
                </c:pt>
                <c:pt idx="10">
                  <c:v>34.232864370000001</c:v>
                </c:pt>
                <c:pt idx="11">
                  <c:v>0.62093544000000001</c:v>
                </c:pt>
                <c:pt idx="12">
                  <c:v>1.9222000000000001</c:v>
                </c:pt>
                <c:pt idx="13">
                  <c:v>2.1160572499999999</c:v>
                </c:pt>
                <c:pt idx="14">
                  <c:v>3.147054185</c:v>
                </c:pt>
                <c:pt idx="15">
                  <c:v>1.2845299999999999</c:v>
                </c:pt>
                <c:pt idx="16">
                  <c:v>3.51033784</c:v>
                </c:pt>
                <c:pt idx="17">
                  <c:v>3.6662377525000003</c:v>
                </c:pt>
                <c:pt idx="18">
                  <c:v>3.9702759999999997</c:v>
                </c:pt>
                <c:pt idx="19">
                  <c:v>4.2196405000000006</c:v>
                </c:pt>
                <c:pt idx="20">
                  <c:v>2.2919988499999997</c:v>
                </c:pt>
                <c:pt idx="21">
                  <c:v>3.1460022025000001</c:v>
                </c:pt>
                <c:pt idx="22">
                  <c:v>6.6862112800000002</c:v>
                </c:pt>
                <c:pt idx="24">
                  <c:v>5.2430928974999995</c:v>
                </c:pt>
                <c:pt idx="25">
                  <c:v>37.734066919999997</c:v>
                </c:pt>
                <c:pt idx="27">
                  <c:v>13.594192175</c:v>
                </c:pt>
                <c:pt idx="30">
                  <c:v>6.8266390000000001</c:v>
                </c:pt>
                <c:pt idx="31">
                  <c:v>15.52573881</c:v>
                </c:pt>
                <c:pt idx="32">
                  <c:v>19.481517132499999</c:v>
                </c:pt>
                <c:pt idx="33">
                  <c:v>19.584055714999998</c:v>
                </c:pt>
                <c:pt idx="34">
                  <c:v>21.2108287625</c:v>
                </c:pt>
                <c:pt idx="35">
                  <c:v>27.681283740000001</c:v>
                </c:pt>
                <c:pt idx="36">
                  <c:v>12.8704044825</c:v>
                </c:pt>
                <c:pt idx="37">
                  <c:v>31.883564960000001</c:v>
                </c:pt>
                <c:pt idx="38">
                  <c:v>35.240472077500002</c:v>
                </c:pt>
                <c:pt idx="39">
                  <c:v>44.034854355</c:v>
                </c:pt>
                <c:pt idx="40">
                  <c:v>65.360518202500003</c:v>
                </c:pt>
                <c:pt idx="42">
                  <c:v>64.051791160000008</c:v>
                </c:pt>
                <c:pt idx="43">
                  <c:v>80.658294292500003</c:v>
                </c:pt>
                <c:pt idx="44">
                  <c:v>95.316448389999991</c:v>
                </c:pt>
                <c:pt idx="45">
                  <c:v>123.75803260249999</c:v>
                </c:pt>
                <c:pt idx="46">
                  <c:v>136.11435338250001</c:v>
                </c:pt>
                <c:pt idx="47">
                  <c:v>143.9052965825</c:v>
                </c:pt>
                <c:pt idx="48">
                  <c:v>637.2911207825</c:v>
                </c:pt>
                <c:pt idx="49">
                  <c:v>240.9448239875</c:v>
                </c:pt>
                <c:pt idx="50">
                  <c:v>209.41276326749997</c:v>
                </c:pt>
                <c:pt idx="51">
                  <c:v>248.6800581</c:v>
                </c:pt>
                <c:pt idx="52">
                  <c:v>202.3820496875</c:v>
                </c:pt>
                <c:pt idx="53">
                  <c:v>466.48626540750007</c:v>
                </c:pt>
                <c:pt idx="54">
                  <c:v>555.26604275999989</c:v>
                </c:pt>
                <c:pt idx="55">
                  <c:v>385.56788861249998</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7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3360022102500342"/>
          <c:h val="0.74077532166518834"/>
        </c:manualLayout>
      </c:layout>
      <c:barChart>
        <c:barDir val="bar"/>
        <c:grouping val="stacked"/>
        <c:varyColors val="0"/>
        <c:ser>
          <c:idx val="0"/>
          <c:order val="0"/>
          <c:tx>
            <c:strRef>
              <c:f>'8. Max Potencia'!$A$10</c:f>
              <c:strCache>
                <c:ptCount val="1"/>
                <c:pt idx="0">
                  <c:v>Hidroeléctrica</c:v>
                </c:pt>
              </c:strCache>
            </c:strRef>
          </c:tx>
          <c:invertIfNegative val="0"/>
          <c:cat>
            <c:numRef>
              <c:f>('8. Max Potencia'!$G$7:$H$7,'8. Max Potencia'!$J$7)</c:f>
              <c:numCache>
                <c:formatCode>General</c:formatCode>
                <c:ptCount val="3"/>
                <c:pt idx="0">
                  <c:v>2018</c:v>
                </c:pt>
                <c:pt idx="1">
                  <c:v>2017</c:v>
                </c:pt>
                <c:pt idx="2">
                  <c:v>2016</c:v>
                </c:pt>
              </c:numCache>
            </c:numRef>
          </c:cat>
          <c:val>
            <c:numRef>
              <c:f>('8. Max Potencia'!$G$10:$H$10,'8. Max Potencia'!$J$10)</c:f>
              <c:numCache>
                <c:formatCode>_(* #,##0.00_);_(* \(#,##0.00\);_(* "-"??_);_(@_)</c:formatCode>
                <c:ptCount val="3"/>
                <c:pt idx="0">
                  <c:v>4472.9233000000013</c:v>
                </c:pt>
                <c:pt idx="1">
                  <c:v>4181.7234999999982</c:v>
                </c:pt>
                <c:pt idx="2">
                  <c:v>3527.2958100000001</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2018</c:v>
                </c:pt>
                <c:pt idx="1">
                  <c:v>2017</c:v>
                </c:pt>
                <c:pt idx="2">
                  <c:v>2016</c:v>
                </c:pt>
              </c:numCache>
            </c:numRef>
          </c:cat>
          <c:val>
            <c:numRef>
              <c:f>('8. Max Potencia'!$G$11:$H$11,'8. Max Potencia'!$J$11)</c:f>
              <c:numCache>
                <c:formatCode>_(* #,##0.00_);_(* \(#,##0.00\);_(* "-"??_);_(@_)</c:formatCode>
                <c:ptCount val="3"/>
                <c:pt idx="0">
                  <c:v>1961.6245200000005</c:v>
                </c:pt>
                <c:pt idx="1">
                  <c:v>2286.1302900000001</c:v>
                </c:pt>
                <c:pt idx="2">
                  <c:v>2770.9643299999998</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2018</c:v>
                </c:pt>
                <c:pt idx="1">
                  <c:v>2017</c:v>
                </c:pt>
                <c:pt idx="2">
                  <c:v>2016</c:v>
                </c:pt>
              </c:numCache>
            </c:numRef>
          </c:cat>
          <c:val>
            <c:numRef>
              <c:f>('8. Max Potencia'!$G$12:$H$12,'8. Max Potencia'!$J$12)</c:f>
              <c:numCache>
                <c:formatCode>_(* #,##0.00_);_(* \(#,##0.00\);_(* "-"??_);_(@_)</c:formatCode>
                <c:ptCount val="3"/>
                <c:pt idx="0">
                  <c:v>205.14547000000002</c:v>
                </c:pt>
                <c:pt idx="1">
                  <c:v>91.209550000000007</c:v>
                </c:pt>
                <c:pt idx="2">
                  <c:v>146.64738</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General" sourceLinked="1"/>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scaling>
        <c:delete val="0"/>
        <c:axPos val="b"/>
        <c:majorGridlines/>
        <c:title>
          <c:tx>
            <c:rich>
              <a:bodyPr rot="0" vert="horz"/>
              <a:lstStyle/>
              <a:p>
                <a:pPr>
                  <a:defRPr/>
                </a:pPr>
                <a:r>
                  <a:rPr lang="en-US"/>
                  <a:t>MW</a:t>
                </a:r>
              </a:p>
            </c:rich>
          </c:tx>
          <c:layout>
            <c:manualLayout>
              <c:xMode val="edge"/>
              <c:yMode val="edge"/>
              <c:x val="0.95603494184405124"/>
              <c:y val="0.90544799048813929"/>
            </c:manualLayout>
          </c:layout>
          <c:overlay val="0"/>
        </c:title>
        <c:numFmt formatCode="General"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267040216042763"/>
        </c:manualLayout>
      </c:layout>
      <c:barChart>
        <c:barDir val="bar"/>
        <c:grouping val="clustered"/>
        <c:varyColors val="0"/>
        <c:ser>
          <c:idx val="0"/>
          <c:order val="0"/>
          <c:tx>
            <c:strRef>
              <c:f>'9. Pot. Empresa'!$M$6</c:f>
              <c:strCache>
                <c:ptCount val="1"/>
                <c:pt idx="0">
                  <c:v>2018</c:v>
                </c:pt>
              </c:strCache>
            </c:strRef>
          </c:tx>
          <c:spPr>
            <a:solidFill>
              <a:schemeClr val="accent5">
                <a:lumMod val="75000"/>
              </a:schemeClr>
            </a:solidFill>
          </c:spPr>
          <c:invertIfNegative val="0"/>
          <c:cat>
            <c:strRef>
              <c:f>'9. Pot. Empresa'!$L$7:$L$62</c:f>
              <c:strCache>
                <c:ptCount val="56"/>
                <c:pt idx="0">
                  <c:v>RIO BAÑOS</c:v>
                </c:pt>
                <c:pt idx="1">
                  <c:v>ECELIM</c:v>
                </c:pt>
                <c:pt idx="2">
                  <c:v>AYEPSA</c:v>
                </c:pt>
                <c:pt idx="3">
                  <c:v>CERRO DEL AGUILA</c:v>
                </c:pt>
                <c:pt idx="4">
                  <c:v>TERMOSELVA</c:v>
                </c:pt>
                <c:pt idx="5">
                  <c:v>TERMOCHILCA</c:v>
                </c:pt>
                <c:pt idx="6">
                  <c:v>TACNA SOLAR</c:v>
                </c:pt>
                <c:pt idx="7">
                  <c:v>SHOUGESA</c:v>
                </c:pt>
                <c:pt idx="8">
                  <c:v>SAMAY I</c:v>
                </c:pt>
                <c:pt idx="9">
                  <c:v>PLANTA  ETEN</c:v>
                </c:pt>
                <c:pt idx="10">
                  <c:v>PANAMERICANA SOLAR</c:v>
                </c:pt>
                <c:pt idx="11">
                  <c:v>MOQUEGUA FV</c:v>
                </c:pt>
                <c:pt idx="12">
                  <c:v>IYEPSA</c:v>
                </c:pt>
                <c:pt idx="13">
                  <c:v>GTS REPARTICION</c:v>
                </c:pt>
                <c:pt idx="14">
                  <c:v>GTS MAJES</c:v>
                </c:pt>
                <c:pt idx="15">
                  <c:v>CERRO VERDE</c:v>
                </c:pt>
                <c:pt idx="16">
                  <c:v>AGROAURORA</c:v>
                </c:pt>
                <c:pt idx="17">
                  <c:v>EMGE HUANZA</c:v>
                </c:pt>
                <c:pt idx="18">
                  <c:v>ELECTRICA SANTA ROSA</c:v>
                </c:pt>
                <c:pt idx="19">
                  <c:v>ELECTRICA YANAPAMPA</c:v>
                </c:pt>
                <c:pt idx="20">
                  <c:v>HIDROCAÑETE</c:v>
                </c:pt>
                <c:pt idx="21">
                  <c:v>MAJA ENERGIA</c:v>
                </c:pt>
                <c:pt idx="22">
                  <c:v>EGECSAC</c:v>
                </c:pt>
                <c:pt idx="23">
                  <c:v>PETRAMAS</c:v>
                </c:pt>
                <c:pt idx="24">
                  <c:v>SINERSA</c:v>
                </c:pt>
                <c:pt idx="25">
                  <c:v>GEPSA</c:v>
                </c:pt>
                <c:pt idx="26">
                  <c:v>RIO DOBLE</c:v>
                </c:pt>
                <c:pt idx="27">
                  <c:v>AIPSA</c:v>
                </c:pt>
                <c:pt idx="28">
                  <c:v>ENERGÍA EÓLICA</c:v>
                </c:pt>
                <c:pt idx="29">
                  <c:v>CELEPSA RENOVABLES (**)</c:v>
                </c:pt>
                <c:pt idx="30">
                  <c:v>HIDROMARAÑON</c:v>
                </c:pt>
                <c:pt idx="31">
                  <c:v>HIDROELECTRICA HUANCHOR</c:v>
                </c:pt>
                <c:pt idx="32">
                  <c:v>SANTA ANA</c:v>
                </c:pt>
                <c:pt idx="33">
                  <c:v>AGUA AZUL</c:v>
                </c:pt>
                <c:pt idx="34">
                  <c:v>SDF ENERGIA</c:v>
                </c:pt>
                <c:pt idx="35">
                  <c:v>P.E. MARCONA</c:v>
                </c:pt>
                <c:pt idx="36">
                  <c:v>SANTA CRUZ</c:v>
                </c:pt>
                <c:pt idx="37">
                  <c:v>EMGE JUNÍN</c:v>
                </c:pt>
                <c:pt idx="38">
                  <c:v>EGESUR</c:v>
                </c:pt>
                <c:pt idx="39">
                  <c:v>ENEL GENERACION PIURA</c:v>
                </c:pt>
                <c:pt idx="40">
                  <c:v>ENEL GREEN POWER PERU</c:v>
                </c:pt>
                <c:pt idx="41">
                  <c:v>LUZ DEL SUR</c:v>
                </c:pt>
                <c:pt idx="42">
                  <c:v>P.E. TRES HERMANAS</c:v>
                </c:pt>
                <c:pt idx="43">
                  <c:v>SAN GABAN</c:v>
                </c:pt>
                <c:pt idx="44">
                  <c:v>EGEMSA</c:v>
                </c:pt>
                <c:pt idx="45">
                  <c:v>EGASA</c:v>
                </c:pt>
                <c:pt idx="46">
                  <c:v>CHINANGO</c:v>
                </c:pt>
                <c:pt idx="47">
                  <c:v>CELEPSA</c:v>
                </c:pt>
                <c:pt idx="48">
                  <c:v>ORAZUL ENERGY PERÚ</c:v>
                </c:pt>
                <c:pt idx="49">
                  <c:v>ENGIE</c:v>
                </c:pt>
                <c:pt idx="50">
                  <c:v>STATKRAFT</c:v>
                </c:pt>
                <c:pt idx="51">
                  <c:v>EMGE HUALLAGA</c:v>
                </c:pt>
                <c:pt idx="52">
                  <c:v>FENIX POWER</c:v>
                </c:pt>
                <c:pt idx="53">
                  <c:v>ELECTROPERU</c:v>
                </c:pt>
                <c:pt idx="54">
                  <c:v>ENEL GENERACION PERU</c:v>
                </c:pt>
                <c:pt idx="55">
                  <c:v>KALLPA</c:v>
                </c:pt>
              </c:strCache>
            </c:strRef>
          </c:cat>
          <c:val>
            <c:numRef>
              <c:f>'9. Pot. Empresa'!$M$7:$M$62</c:f>
              <c:numCache>
                <c:formatCode>General</c:formatCode>
                <c:ptCount val="56"/>
                <c:pt idx="4" formatCode="0.00">
                  <c:v>0</c:v>
                </c:pt>
                <c:pt idx="5" formatCode="0.00">
                  <c:v>0</c:v>
                </c:pt>
                <c:pt idx="6" formatCode="0.00">
                  <c:v>0</c:v>
                </c:pt>
                <c:pt idx="7" formatCode="0.00">
                  <c:v>0</c:v>
                </c:pt>
                <c:pt idx="8" formatCode="0.00">
                  <c:v>0</c:v>
                </c:pt>
                <c:pt idx="9" formatCode="0.00">
                  <c:v>0</c:v>
                </c:pt>
                <c:pt idx="10">
                  <c:v>0</c:v>
                </c:pt>
                <c:pt idx="11" formatCode="0.00">
                  <c:v>0</c:v>
                </c:pt>
                <c:pt idx="12" formatCode="0.00">
                  <c:v>0</c:v>
                </c:pt>
                <c:pt idx="13" formatCode="0.00">
                  <c:v>0</c:v>
                </c:pt>
                <c:pt idx="14">
                  <c:v>0</c:v>
                </c:pt>
                <c:pt idx="15">
                  <c:v>0</c:v>
                </c:pt>
                <c:pt idx="16" formatCode="0.00">
                  <c:v>0</c:v>
                </c:pt>
                <c:pt idx="17" formatCode="0.00">
                  <c:v>0.46811000000000003</c:v>
                </c:pt>
                <c:pt idx="18" formatCode="0.00">
                  <c:v>0.59999000000000002</c:v>
                </c:pt>
                <c:pt idx="19" formatCode="0.00">
                  <c:v>3.5316099999999997</c:v>
                </c:pt>
                <c:pt idx="20" formatCode="0.00">
                  <c:v>3.6</c:v>
                </c:pt>
                <c:pt idx="21" formatCode="0.00">
                  <c:v>3.7729999999999997</c:v>
                </c:pt>
                <c:pt idx="22" formatCode="0.00">
                  <c:v>5.04</c:v>
                </c:pt>
                <c:pt idx="23" formatCode="0.00">
                  <c:v>7.4263000000000003</c:v>
                </c:pt>
                <c:pt idx="24" formatCode="0.00">
                  <c:v>8.0326400000000007</c:v>
                </c:pt>
                <c:pt idx="25" formatCode="0.00">
                  <c:v>8.3485700000000005</c:v>
                </c:pt>
                <c:pt idx="26" formatCode="0.00">
                  <c:v>12.44139</c:v>
                </c:pt>
                <c:pt idx="27" formatCode="0.00">
                  <c:v>14.48199</c:v>
                </c:pt>
                <c:pt idx="28" formatCode="0.00">
                  <c:v>16.338909999999998</c:v>
                </c:pt>
                <c:pt idx="29" formatCode="0.00">
                  <c:v>19.28547</c:v>
                </c:pt>
                <c:pt idx="30" formatCode="0.00">
                  <c:v>19.460709999999999</c:v>
                </c:pt>
                <c:pt idx="31" formatCode="0.00">
                  <c:v>19.64</c:v>
                </c:pt>
                <c:pt idx="32" formatCode="0.00">
                  <c:v>20.100000000000001</c:v>
                </c:pt>
                <c:pt idx="33" formatCode="0.00">
                  <c:v>20.21865</c:v>
                </c:pt>
                <c:pt idx="34" formatCode="0.00">
                  <c:v>26.998449999999998</c:v>
                </c:pt>
                <c:pt idx="35" formatCode="0.00">
                  <c:v>27.94117</c:v>
                </c:pt>
                <c:pt idx="36" formatCode="0.00">
                  <c:v>32.922269999999997</c:v>
                </c:pt>
                <c:pt idx="37" formatCode="0.00">
                  <c:v>37.237279999999998</c:v>
                </c:pt>
                <c:pt idx="38" formatCode="0.00">
                  <c:v>41.949539999999999</c:v>
                </c:pt>
                <c:pt idx="39" formatCode="0.00">
                  <c:v>50.580829999999999</c:v>
                </c:pt>
                <c:pt idx="40" formatCode="0.00">
                  <c:v>68.84151</c:v>
                </c:pt>
                <c:pt idx="41" formatCode="0.00">
                  <c:v>90.123379999999997</c:v>
                </c:pt>
                <c:pt idx="42" formatCode="0.00">
                  <c:v>92.023880000000005</c:v>
                </c:pt>
                <c:pt idx="43" formatCode="0.00">
                  <c:v>111.25274999999999</c:v>
                </c:pt>
                <c:pt idx="44" formatCode="0.00">
                  <c:v>164.70982999999998</c:v>
                </c:pt>
                <c:pt idx="45" formatCode="0.00">
                  <c:v>183.01977000000005</c:v>
                </c:pt>
                <c:pt idx="46" formatCode="0.00">
                  <c:v>192.97874000000002</c:v>
                </c:pt>
                <c:pt idx="47" formatCode="0.00">
                  <c:v>216.76038</c:v>
                </c:pt>
                <c:pt idx="48" formatCode="0.00">
                  <c:v>353.78869999999995</c:v>
                </c:pt>
                <c:pt idx="49" formatCode="0.00">
                  <c:v>403.77977999999996</c:v>
                </c:pt>
                <c:pt idx="50" formatCode="0.00">
                  <c:v>408.46721000000002</c:v>
                </c:pt>
                <c:pt idx="51" formatCode="0.00">
                  <c:v>464.36599999999999</c:v>
                </c:pt>
                <c:pt idx="52" formatCode="0.00">
                  <c:v>562.00026000000003</c:v>
                </c:pt>
                <c:pt idx="53" formatCode="0.00">
                  <c:v>787.60464000000002</c:v>
                </c:pt>
                <c:pt idx="54" formatCode="0.00">
                  <c:v>926.37645999999995</c:v>
                </c:pt>
                <c:pt idx="55" formatCode="0.00">
                  <c:v>1213.1831199999997</c:v>
                </c:pt>
              </c:numCache>
            </c:numRef>
          </c:val>
          <c:extLst>
            <c:ext xmlns:c16="http://schemas.microsoft.com/office/drawing/2014/chart" uri="{C3380CC4-5D6E-409C-BE32-E72D297353CC}">
              <c16:uniqueId val="{00000000-2FE3-4C80-BE80-2E47F9F8F14C}"/>
            </c:ext>
          </c:extLst>
        </c:ser>
        <c:ser>
          <c:idx val="1"/>
          <c:order val="1"/>
          <c:tx>
            <c:strRef>
              <c:f>'9. Pot. Empresa'!$N$6</c:f>
              <c:strCache>
                <c:ptCount val="1"/>
                <c:pt idx="0">
                  <c:v>2017</c:v>
                </c:pt>
              </c:strCache>
            </c:strRef>
          </c:tx>
          <c:spPr>
            <a:solidFill>
              <a:srgbClr val="FF6600"/>
            </a:solidFill>
          </c:spPr>
          <c:invertIfNegative val="0"/>
          <c:cat>
            <c:strRef>
              <c:f>'9. Pot. Empresa'!$L$7:$L$62</c:f>
              <c:strCache>
                <c:ptCount val="56"/>
                <c:pt idx="0">
                  <c:v>RIO BAÑOS</c:v>
                </c:pt>
                <c:pt idx="1">
                  <c:v>ECELIM</c:v>
                </c:pt>
                <c:pt idx="2">
                  <c:v>AYEPSA</c:v>
                </c:pt>
                <c:pt idx="3">
                  <c:v>CERRO DEL AGUILA</c:v>
                </c:pt>
                <c:pt idx="4">
                  <c:v>TERMOSELVA</c:v>
                </c:pt>
                <c:pt idx="5">
                  <c:v>TERMOCHILCA</c:v>
                </c:pt>
                <c:pt idx="6">
                  <c:v>TACNA SOLAR</c:v>
                </c:pt>
                <c:pt idx="7">
                  <c:v>SHOUGESA</c:v>
                </c:pt>
                <c:pt idx="8">
                  <c:v>SAMAY I</c:v>
                </c:pt>
                <c:pt idx="9">
                  <c:v>PLANTA  ETEN</c:v>
                </c:pt>
                <c:pt idx="10">
                  <c:v>PANAMERICANA SOLAR</c:v>
                </c:pt>
                <c:pt idx="11">
                  <c:v>MOQUEGUA FV</c:v>
                </c:pt>
                <c:pt idx="12">
                  <c:v>IYEPSA</c:v>
                </c:pt>
                <c:pt idx="13">
                  <c:v>GTS REPARTICION</c:v>
                </c:pt>
                <c:pt idx="14">
                  <c:v>GTS MAJES</c:v>
                </c:pt>
                <c:pt idx="15">
                  <c:v>CERRO VERDE</c:v>
                </c:pt>
                <c:pt idx="16">
                  <c:v>AGROAURORA</c:v>
                </c:pt>
                <c:pt idx="17">
                  <c:v>EMGE HUANZA</c:v>
                </c:pt>
                <c:pt idx="18">
                  <c:v>ELECTRICA SANTA ROSA</c:v>
                </c:pt>
                <c:pt idx="19">
                  <c:v>ELECTRICA YANAPAMPA</c:v>
                </c:pt>
                <c:pt idx="20">
                  <c:v>HIDROCAÑETE</c:v>
                </c:pt>
                <c:pt idx="21">
                  <c:v>MAJA ENERGIA</c:v>
                </c:pt>
                <c:pt idx="22">
                  <c:v>EGECSAC</c:v>
                </c:pt>
                <c:pt idx="23">
                  <c:v>PETRAMAS</c:v>
                </c:pt>
                <c:pt idx="24">
                  <c:v>SINERSA</c:v>
                </c:pt>
                <c:pt idx="25">
                  <c:v>GEPSA</c:v>
                </c:pt>
                <c:pt idx="26">
                  <c:v>RIO DOBLE</c:v>
                </c:pt>
                <c:pt idx="27">
                  <c:v>AIPSA</c:v>
                </c:pt>
                <c:pt idx="28">
                  <c:v>ENERGÍA EÓLICA</c:v>
                </c:pt>
                <c:pt idx="29">
                  <c:v>CELEPSA RENOVABLES (**)</c:v>
                </c:pt>
                <c:pt idx="30">
                  <c:v>HIDROMARAÑON</c:v>
                </c:pt>
                <c:pt idx="31">
                  <c:v>HIDROELECTRICA HUANCHOR</c:v>
                </c:pt>
                <c:pt idx="32">
                  <c:v>SANTA ANA</c:v>
                </c:pt>
                <c:pt idx="33">
                  <c:v>AGUA AZUL</c:v>
                </c:pt>
                <c:pt idx="34">
                  <c:v>SDF ENERGIA</c:v>
                </c:pt>
                <c:pt idx="35">
                  <c:v>P.E. MARCONA</c:v>
                </c:pt>
                <c:pt idx="36">
                  <c:v>SANTA CRUZ</c:v>
                </c:pt>
                <c:pt idx="37">
                  <c:v>EMGE JUNÍN</c:v>
                </c:pt>
                <c:pt idx="38">
                  <c:v>EGESUR</c:v>
                </c:pt>
                <c:pt idx="39">
                  <c:v>ENEL GENERACION PIURA</c:v>
                </c:pt>
                <c:pt idx="40">
                  <c:v>ENEL GREEN POWER PERU</c:v>
                </c:pt>
                <c:pt idx="41">
                  <c:v>LUZ DEL SUR</c:v>
                </c:pt>
                <c:pt idx="42">
                  <c:v>P.E. TRES HERMANAS</c:v>
                </c:pt>
                <c:pt idx="43">
                  <c:v>SAN GABAN</c:v>
                </c:pt>
                <c:pt idx="44">
                  <c:v>EGEMSA</c:v>
                </c:pt>
                <c:pt idx="45">
                  <c:v>EGASA</c:v>
                </c:pt>
                <c:pt idx="46">
                  <c:v>CHINANGO</c:v>
                </c:pt>
                <c:pt idx="47">
                  <c:v>CELEPSA</c:v>
                </c:pt>
                <c:pt idx="48">
                  <c:v>ORAZUL ENERGY PERÚ</c:v>
                </c:pt>
                <c:pt idx="49">
                  <c:v>ENGIE</c:v>
                </c:pt>
                <c:pt idx="50">
                  <c:v>STATKRAFT</c:v>
                </c:pt>
                <c:pt idx="51">
                  <c:v>EMGE HUALLAGA</c:v>
                </c:pt>
                <c:pt idx="52">
                  <c:v>FENIX POWER</c:v>
                </c:pt>
                <c:pt idx="53">
                  <c:v>ELECTROPERU</c:v>
                </c:pt>
                <c:pt idx="54">
                  <c:v>ENEL GENERACION PERU</c:v>
                </c:pt>
                <c:pt idx="55">
                  <c:v>KALLPA</c:v>
                </c:pt>
              </c:strCache>
            </c:strRef>
          </c:cat>
          <c:val>
            <c:numRef>
              <c:f>'9. Pot. Empresa'!$N$7:$N$62</c:f>
              <c:numCache>
                <c:formatCode>General</c:formatCode>
                <c:ptCount val="56"/>
                <c:pt idx="0">
                  <c:v>20.295780000000001</c:v>
                </c:pt>
                <c:pt idx="1">
                  <c:v>0</c:v>
                </c:pt>
                <c:pt idx="2">
                  <c:v>11.861000000000001</c:v>
                </c:pt>
                <c:pt idx="3" formatCode="0.00">
                  <c:v>238.51834000000002</c:v>
                </c:pt>
                <c:pt idx="4" formatCode="0.00">
                  <c:v>122.69233</c:v>
                </c:pt>
                <c:pt idx="5">
                  <c:v>172.17124999999999</c:v>
                </c:pt>
                <c:pt idx="6" formatCode="0.00">
                  <c:v>0</c:v>
                </c:pt>
                <c:pt idx="7" formatCode="0.00">
                  <c:v>0</c:v>
                </c:pt>
                <c:pt idx="8" formatCode="0.00">
                  <c:v>129.16291000000001</c:v>
                </c:pt>
                <c:pt idx="9" formatCode="0.00">
                  <c:v>0</c:v>
                </c:pt>
                <c:pt idx="10">
                  <c:v>0</c:v>
                </c:pt>
                <c:pt idx="11" formatCode="0.00">
                  <c:v>0</c:v>
                </c:pt>
                <c:pt idx="12" formatCode="0.00">
                  <c:v>0</c:v>
                </c:pt>
                <c:pt idx="13" formatCode="0.00">
                  <c:v>0</c:v>
                </c:pt>
                <c:pt idx="14">
                  <c:v>0</c:v>
                </c:pt>
                <c:pt idx="15">
                  <c:v>0</c:v>
                </c:pt>
                <c:pt idx="16" formatCode="0.00">
                  <c:v>0</c:v>
                </c:pt>
                <c:pt idx="17" formatCode="0.00">
                  <c:v>93.507350000000002</c:v>
                </c:pt>
                <c:pt idx="18">
                  <c:v>0</c:v>
                </c:pt>
                <c:pt idx="19" formatCode="0.00">
                  <c:v>3.2308500000000002</c:v>
                </c:pt>
                <c:pt idx="20" formatCode="0.00">
                  <c:v>3.2</c:v>
                </c:pt>
                <c:pt idx="21" formatCode="0.00">
                  <c:v>3.8529999999999998</c:v>
                </c:pt>
                <c:pt idx="22" formatCode="0.00">
                  <c:v>0</c:v>
                </c:pt>
                <c:pt idx="23" formatCode="0.00">
                  <c:v>4.5601000000000003</c:v>
                </c:pt>
                <c:pt idx="24" formatCode="0.00">
                  <c:v>20.301360000000003</c:v>
                </c:pt>
                <c:pt idx="25" formatCode="0.00">
                  <c:v>6.8383699999999994</c:v>
                </c:pt>
                <c:pt idx="26" formatCode="0.00">
                  <c:v>19.433199999999999</c:v>
                </c:pt>
                <c:pt idx="27" formatCode="0.00">
                  <c:v>0</c:v>
                </c:pt>
                <c:pt idx="28" formatCode="0.00">
                  <c:v>17.57508</c:v>
                </c:pt>
                <c:pt idx="31" formatCode="0.00">
                  <c:v>0</c:v>
                </c:pt>
                <c:pt idx="34" formatCode="0.00">
                  <c:v>26.39648</c:v>
                </c:pt>
                <c:pt idx="35" formatCode="0.00">
                  <c:v>16.99982</c:v>
                </c:pt>
                <c:pt idx="36" formatCode="0.00">
                  <c:v>32.93768</c:v>
                </c:pt>
                <c:pt idx="37" formatCode="0.00">
                  <c:v>37.327280000000002</c:v>
                </c:pt>
                <c:pt idx="38" formatCode="0.00">
                  <c:v>49.393899999999995</c:v>
                </c:pt>
                <c:pt idx="39" formatCode="0.00">
                  <c:v>83.772379999999998</c:v>
                </c:pt>
                <c:pt idx="41" formatCode="0.00">
                  <c:v>90.278629999999993</c:v>
                </c:pt>
                <c:pt idx="42" formatCode="0.00">
                  <c:v>56.634650000000001</c:v>
                </c:pt>
                <c:pt idx="43" formatCode="0.00">
                  <c:v>110.68579</c:v>
                </c:pt>
                <c:pt idx="44" formatCode="0.00">
                  <c:v>168.08004999999997</c:v>
                </c:pt>
                <c:pt idx="45" formatCode="0.00">
                  <c:v>197.24307999999999</c:v>
                </c:pt>
                <c:pt idx="46" formatCode="0.00">
                  <c:v>197.39031</c:v>
                </c:pt>
                <c:pt idx="47" formatCode="0.00">
                  <c:v>215.91942999999998</c:v>
                </c:pt>
                <c:pt idx="48" formatCode="0.00">
                  <c:v>361.23822000000001</c:v>
                </c:pt>
                <c:pt idx="49" formatCode="0.00">
                  <c:v>1105.33825</c:v>
                </c:pt>
                <c:pt idx="50" formatCode="0.00">
                  <c:v>327.91179</c:v>
                </c:pt>
                <c:pt idx="51" formatCode="0.00">
                  <c:v>455.30390999999997</c:v>
                </c:pt>
                <c:pt idx="52" formatCode="0.00">
                  <c:v>0</c:v>
                </c:pt>
                <c:pt idx="53" formatCode="0.00">
                  <c:v>851.45999999999992</c:v>
                </c:pt>
                <c:pt idx="54" formatCode="0.00">
                  <c:v>899.98611000000017</c:v>
                </c:pt>
                <c:pt idx="55" formatCode="0.00">
                  <c:v>407.56466</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400"/>
          <c:min val="0"/>
        </c:scaling>
        <c:delete val="0"/>
        <c:axPos val="b"/>
        <c:majorGridlines/>
        <c:title>
          <c:tx>
            <c:rich>
              <a:bodyPr/>
              <a:lstStyle/>
              <a:p>
                <a:pPr>
                  <a:defRPr/>
                </a:pPr>
                <a:r>
                  <a:rPr lang="es-PE"/>
                  <a:t>MW</a:t>
                </a:r>
              </a:p>
            </c:rich>
          </c:tx>
          <c:layout>
            <c:manualLayout>
              <c:xMode val="edge"/>
              <c:yMode val="edge"/>
              <c:x val="0.88336355949615164"/>
              <c:y val="0.97430729251971848"/>
            </c:manualLayout>
          </c:layout>
          <c:overlay val="0"/>
        </c:title>
        <c:numFmt formatCode="General" sourceLinked="1"/>
        <c:majorTickMark val="out"/>
        <c:minorTickMark val="none"/>
        <c:tickLblPos val="nextTo"/>
        <c:txPr>
          <a:bodyPr/>
          <a:lstStyle/>
          <a:p>
            <a:pPr>
              <a:defRPr sz="900" b="1"/>
            </a:pPr>
            <a:endParaRPr lang="es-PE"/>
          </a:p>
        </c:txPr>
        <c:crossAx val="351364992"/>
        <c:crosses val="autoZero"/>
        <c:crossBetween val="between"/>
        <c:majorUnit val="400"/>
      </c:valAx>
    </c:plotArea>
    <c:legend>
      <c:legendPos val="r"/>
      <c:layout>
        <c:manualLayout>
          <c:xMode val="edge"/>
          <c:yMode val="edge"/>
          <c:x val="0.65664099747654348"/>
          <c:y val="0.39830739581538593"/>
          <c:w val="0.22095413152862417"/>
          <c:h val="6.0980304677881472E-2"/>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VOLÚMEN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0"/>
          <c:order val="0"/>
          <c:tx>
            <c:v>2018</c:v>
          </c:tx>
          <c:marker>
            <c:symbol val="circle"/>
            <c:size val="4"/>
            <c:spPr>
              <a:solidFill>
                <a:schemeClr val="accent1"/>
              </a:solidFill>
              <a:ln w="9525">
                <a:solidFill>
                  <a:schemeClr val="bg1">
                    <a:lumMod val="95000"/>
                  </a:schemeClr>
                </a:solidFill>
              </a:ln>
            </c:spPr>
          </c:marker>
          <c:val>
            <c:numRef>
              <c:f>'10. Volúmenes'!$P$12:$P$63</c:f>
              <c:numCache>
                <c:formatCode>0.00</c:formatCode>
                <c:ptCount val="52"/>
                <c:pt idx="0">
                  <c:v>104.46</c:v>
                </c:pt>
                <c:pt idx="1">
                  <c:v>103.4720001</c:v>
                </c:pt>
                <c:pt idx="2">
                  <c:v>106.08699799999999</c:v>
                </c:pt>
                <c:pt idx="3">
                  <c:v>112.7200012</c:v>
                </c:pt>
                <c:pt idx="4">
                  <c:v>122.3190002</c:v>
                </c:pt>
                <c:pt idx="5">
                  <c:v>126.1559982</c:v>
                </c:pt>
                <c:pt idx="6">
                  <c:v>142.9900055</c:v>
                </c:pt>
                <c:pt idx="7">
                  <c:v>134.13600159999999</c:v>
                </c:pt>
                <c:pt idx="8">
                  <c:v>153.34500120000001</c:v>
                </c:pt>
                <c:pt idx="9">
                  <c:v>153.0590057</c:v>
                </c:pt>
                <c:pt idx="10">
                  <c:v>162.93200680000001</c:v>
                </c:pt>
                <c:pt idx="11">
                  <c:v>172.76199339999999</c:v>
                </c:pt>
                <c:pt idx="12">
                  <c:v>182.13900760000001</c:v>
                </c:pt>
              </c:numCache>
            </c:numRef>
          </c:val>
          <c:smooth val="0"/>
          <c:extLst>
            <c:ext xmlns:c16="http://schemas.microsoft.com/office/drawing/2014/chart" uri="{C3380CC4-5D6E-409C-BE32-E72D297353CC}">
              <c16:uniqueId val="{00000000-70C0-4DC4-934D-909B877B1C5A}"/>
            </c:ext>
          </c:extLst>
        </c:ser>
        <c:ser>
          <c:idx val="3"/>
          <c:order val="1"/>
          <c:tx>
            <c:v>2017</c:v>
          </c:tx>
          <c:spPr>
            <a:ln w="22225">
              <a:solidFill>
                <a:srgbClr val="C00000"/>
              </a:solidFill>
            </a:ln>
          </c:spPr>
          <c:marker>
            <c:symbol val="triangle"/>
            <c:size val="7"/>
            <c:spPr>
              <a:solidFill>
                <a:srgbClr val="C00000"/>
              </a:solidFill>
              <a:ln w="12700">
                <a:solidFill>
                  <a:schemeClr val="bg1"/>
                </a:solidFill>
              </a:ln>
            </c:spPr>
          </c:marker>
          <c:val>
            <c:numRef>
              <c:f>'10. Volúmenes'!$O$12:$O$63</c:f>
              <c:numCache>
                <c:formatCode>0.00</c:formatCode>
                <c:ptCount val="52"/>
                <c:pt idx="0">
                  <c:v>93.1</c:v>
                </c:pt>
                <c:pt idx="1">
                  <c:v>93.1</c:v>
                </c:pt>
                <c:pt idx="2">
                  <c:v>98.74</c:v>
                </c:pt>
                <c:pt idx="3">
                  <c:v>98.74</c:v>
                </c:pt>
                <c:pt idx="4">
                  <c:v>125.15</c:v>
                </c:pt>
                <c:pt idx="5">
                  <c:v>125.15</c:v>
                </c:pt>
                <c:pt idx="6">
                  <c:v>142.99</c:v>
                </c:pt>
                <c:pt idx="7">
                  <c:v>142.99</c:v>
                </c:pt>
                <c:pt idx="8">
                  <c:v>159.53</c:v>
                </c:pt>
                <c:pt idx="9">
                  <c:v>159.53</c:v>
                </c:pt>
                <c:pt idx="10">
                  <c:v>184.94</c:v>
                </c:pt>
                <c:pt idx="11">
                  <c:v>184.94</c:v>
                </c:pt>
                <c:pt idx="12">
                  <c:v>203.73</c:v>
                </c:pt>
                <c:pt idx="13">
                  <c:v>203.73</c:v>
                </c:pt>
                <c:pt idx="14">
                  <c:v>203.73</c:v>
                </c:pt>
                <c:pt idx="15">
                  <c:v>222.8</c:v>
                </c:pt>
                <c:pt idx="16">
                  <c:v>222.8</c:v>
                </c:pt>
                <c:pt idx="17">
                  <c:v>225.58</c:v>
                </c:pt>
                <c:pt idx="18">
                  <c:v>225.58</c:v>
                </c:pt>
                <c:pt idx="19">
                  <c:v>226.61</c:v>
                </c:pt>
                <c:pt idx="20">
                  <c:v>226.61</c:v>
                </c:pt>
                <c:pt idx="21">
                  <c:v>227.42</c:v>
                </c:pt>
                <c:pt idx="22">
                  <c:v>227.42</c:v>
                </c:pt>
                <c:pt idx="23">
                  <c:v>227.45</c:v>
                </c:pt>
                <c:pt idx="24">
                  <c:v>227.45</c:v>
                </c:pt>
                <c:pt idx="25">
                  <c:v>225.56</c:v>
                </c:pt>
                <c:pt idx="26">
                  <c:v>225.56</c:v>
                </c:pt>
                <c:pt idx="27">
                  <c:v>225.56</c:v>
                </c:pt>
                <c:pt idx="28">
                  <c:v>222.04</c:v>
                </c:pt>
                <c:pt idx="29">
                  <c:v>222.04</c:v>
                </c:pt>
                <c:pt idx="30">
                  <c:v>213.13</c:v>
                </c:pt>
                <c:pt idx="31">
                  <c:v>213.13</c:v>
                </c:pt>
                <c:pt idx="32">
                  <c:v>205.97</c:v>
                </c:pt>
                <c:pt idx="33">
                  <c:v>199.49</c:v>
                </c:pt>
                <c:pt idx="34">
                  <c:v>193.4</c:v>
                </c:pt>
                <c:pt idx="35">
                  <c:v>187.93</c:v>
                </c:pt>
                <c:pt idx="36">
                  <c:v>182.85</c:v>
                </c:pt>
                <c:pt idx="37">
                  <c:v>179.77</c:v>
                </c:pt>
                <c:pt idx="38">
                  <c:v>173.62</c:v>
                </c:pt>
                <c:pt idx="39">
                  <c:v>163</c:v>
                </c:pt>
                <c:pt idx="40">
                  <c:v>156.5</c:v>
                </c:pt>
                <c:pt idx="41">
                  <c:v>152.78</c:v>
                </c:pt>
                <c:pt idx="42">
                  <c:v>148.63</c:v>
                </c:pt>
                <c:pt idx="43">
                  <c:v>142.91</c:v>
                </c:pt>
                <c:pt idx="44">
                  <c:v>137.04</c:v>
                </c:pt>
                <c:pt idx="45">
                  <c:v>131.22999999999999</c:v>
                </c:pt>
                <c:pt idx="46">
                  <c:v>125.5</c:v>
                </c:pt>
                <c:pt idx="47">
                  <c:v>120.41</c:v>
                </c:pt>
                <c:pt idx="48">
                  <c:v>115.91300200000001</c:v>
                </c:pt>
                <c:pt idx="49">
                  <c:v>110.0599976</c:v>
                </c:pt>
                <c:pt idx="50">
                  <c:v>107.5970001</c:v>
                </c:pt>
                <c:pt idx="51">
                  <c:v>104.4029999</c:v>
                </c:pt>
              </c:numCache>
            </c:numRef>
          </c:val>
          <c:smooth val="0"/>
          <c:extLst>
            <c:ext xmlns:c16="http://schemas.microsoft.com/office/drawing/2014/chart" uri="{C3380CC4-5D6E-409C-BE32-E72D297353CC}">
              <c16:uniqueId val="{00000001-70C0-4DC4-934D-909B877B1C5A}"/>
            </c:ext>
          </c:extLst>
        </c:ser>
        <c:ser>
          <c:idx val="2"/>
          <c:order val="2"/>
          <c:tx>
            <c:v>2016</c:v>
          </c:tx>
          <c:spPr>
            <a:ln w="19050">
              <a:solidFill>
                <a:schemeClr val="accent6"/>
              </a:solidFill>
            </a:ln>
          </c:spPr>
          <c:marker>
            <c:symbol val="star"/>
            <c:size val="7"/>
            <c:spPr>
              <a:noFill/>
              <a:ln>
                <a:solidFill>
                  <a:srgbClr val="00B050"/>
                </a:solidFill>
              </a:ln>
              <a:effectLst/>
            </c:spPr>
          </c:marker>
          <c:val>
            <c:numRef>
              <c:f>'10. Volúmenes'!$N$12:$N$63</c:f>
              <c:numCache>
                <c:formatCode>0.00</c:formatCode>
                <c:ptCount val="52"/>
                <c:pt idx="0">
                  <c:v>138.54</c:v>
                </c:pt>
                <c:pt idx="1">
                  <c:v>140.53</c:v>
                </c:pt>
                <c:pt idx="2">
                  <c:v>140.53</c:v>
                </c:pt>
                <c:pt idx="3">
                  <c:v>137.43800000000002</c:v>
                </c:pt>
                <c:pt idx="4">
                  <c:v>137.43800000000002</c:v>
                </c:pt>
                <c:pt idx="5">
                  <c:v>137.43800000000002</c:v>
                </c:pt>
                <c:pt idx="6">
                  <c:v>151.05499267578099</c:v>
                </c:pt>
                <c:pt idx="7">
                  <c:v>151.05499267578099</c:v>
                </c:pt>
                <c:pt idx="8">
                  <c:v>165.00500489999999</c:v>
                </c:pt>
                <c:pt idx="9">
                  <c:v>165.00500489999999</c:v>
                </c:pt>
                <c:pt idx="10">
                  <c:v>186.45199584960901</c:v>
                </c:pt>
                <c:pt idx="11">
                  <c:v>186.45199584960901</c:v>
                </c:pt>
                <c:pt idx="12">
                  <c:v>195.64999389648401</c:v>
                </c:pt>
                <c:pt idx="13">
                  <c:v>195.64999389648401</c:v>
                </c:pt>
                <c:pt idx="14">
                  <c:v>201.93600463867099</c:v>
                </c:pt>
                <c:pt idx="15">
                  <c:v>201.93600463867099</c:v>
                </c:pt>
                <c:pt idx="16">
                  <c:v>201.93600463867099</c:v>
                </c:pt>
                <c:pt idx="17">
                  <c:v>207.58900451660099</c:v>
                </c:pt>
                <c:pt idx="18">
                  <c:v>207.58900451660099</c:v>
                </c:pt>
                <c:pt idx="19">
                  <c:v>205.7</c:v>
                </c:pt>
                <c:pt idx="20">
                  <c:v>205.7</c:v>
                </c:pt>
                <c:pt idx="21">
                  <c:v>204.65</c:v>
                </c:pt>
                <c:pt idx="22">
                  <c:v>204.65</c:v>
                </c:pt>
                <c:pt idx="23">
                  <c:v>200.38</c:v>
                </c:pt>
                <c:pt idx="24">
                  <c:v>200.38</c:v>
                </c:pt>
                <c:pt idx="25">
                  <c:v>193.55099487304599</c:v>
                </c:pt>
                <c:pt idx="26">
                  <c:v>193.55099487304599</c:v>
                </c:pt>
                <c:pt idx="27">
                  <c:v>186.01199339999999</c:v>
                </c:pt>
                <c:pt idx="28">
                  <c:v>186.01199339999999</c:v>
                </c:pt>
                <c:pt idx="29">
                  <c:v>186.01199339999999</c:v>
                </c:pt>
                <c:pt idx="30">
                  <c:v>178.58200070000001</c:v>
                </c:pt>
                <c:pt idx="31">
                  <c:v>178.58200070000001</c:v>
                </c:pt>
                <c:pt idx="32">
                  <c:v>169.01100159999999</c:v>
                </c:pt>
                <c:pt idx="33">
                  <c:v>169.01100159999999</c:v>
                </c:pt>
                <c:pt idx="34">
                  <c:v>158.09199523925699</c:v>
                </c:pt>
                <c:pt idx="35">
                  <c:v>158.09199523925699</c:v>
                </c:pt>
                <c:pt idx="36">
                  <c:v>147.0650024</c:v>
                </c:pt>
                <c:pt idx="37">
                  <c:v>147.0650024</c:v>
                </c:pt>
                <c:pt idx="38">
                  <c:v>139.11000060000001</c:v>
                </c:pt>
                <c:pt idx="39">
                  <c:v>139.11000060000001</c:v>
                </c:pt>
                <c:pt idx="40">
                  <c:v>139.11000060000001</c:v>
                </c:pt>
                <c:pt idx="41">
                  <c:v>128.34500120000001</c:v>
                </c:pt>
                <c:pt idx="42">
                  <c:v>128.34500120000001</c:v>
                </c:pt>
                <c:pt idx="43">
                  <c:v>121.20099639999999</c:v>
                </c:pt>
                <c:pt idx="44">
                  <c:v>121.20099639999999</c:v>
                </c:pt>
                <c:pt idx="45">
                  <c:v>112.1429977</c:v>
                </c:pt>
                <c:pt idx="46">
                  <c:v>112.1429977</c:v>
                </c:pt>
                <c:pt idx="47">
                  <c:v>101.13500209999999</c:v>
                </c:pt>
                <c:pt idx="48">
                  <c:v>101.13500209999999</c:v>
                </c:pt>
                <c:pt idx="49">
                  <c:v>96.752998349999999</c:v>
                </c:pt>
                <c:pt idx="50">
                  <c:v>96.752998349999999</c:v>
                </c:pt>
                <c:pt idx="51">
                  <c:v>96.752998349999999</c:v>
                </c:pt>
              </c:numCache>
            </c:numRef>
          </c:val>
          <c:smooth val="0"/>
          <c:extLst>
            <c:ext xmlns:c16="http://schemas.microsoft.com/office/drawing/2014/chart" uri="{C3380CC4-5D6E-409C-BE32-E72D297353CC}">
              <c16:uniqueId val="{00000002-70C0-4DC4-934D-909B877B1C5A}"/>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3"/>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33219974950640307"/>
          <c:h val="5.1185691640827126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VOLÚMEN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0"/>
          <c:order val="0"/>
          <c:tx>
            <c:v>2018</c:v>
          </c:tx>
          <c:spPr>
            <a:ln w="19050"/>
          </c:spPr>
          <c:marker>
            <c:symbol val="circle"/>
            <c:size val="4"/>
            <c:spPr>
              <a:solidFill>
                <a:schemeClr val="accent1"/>
              </a:solidFill>
              <a:ln w="9525">
                <a:solidFill>
                  <a:schemeClr val="bg1">
                    <a:lumMod val="95000"/>
                  </a:schemeClr>
                </a:solidFill>
              </a:ln>
            </c:spPr>
          </c:marker>
          <c:val>
            <c:numRef>
              <c:f>'11. Volúmenes'!$Q$6:$Q$57</c:f>
              <c:numCache>
                <c:formatCode>0.00</c:formatCode>
                <c:ptCount val="52"/>
                <c:pt idx="0">
                  <c:v>34.76</c:v>
                </c:pt>
                <c:pt idx="1">
                  <c:v>47.749000549999998</c:v>
                </c:pt>
                <c:pt idx="2">
                  <c:v>67.130996699999997</c:v>
                </c:pt>
                <c:pt idx="3">
                  <c:v>93.789001459999994</c:v>
                </c:pt>
                <c:pt idx="4">
                  <c:v>111.01599880000001</c:v>
                </c:pt>
                <c:pt idx="5">
                  <c:v>126.6029968</c:v>
                </c:pt>
                <c:pt idx="6">
                  <c:v>135.7250061</c:v>
                </c:pt>
                <c:pt idx="7">
                  <c:v>159.2149963</c:v>
                </c:pt>
                <c:pt idx="8">
                  <c:v>186.18299870000001</c:v>
                </c:pt>
                <c:pt idx="9">
                  <c:v>203.96099849999999</c:v>
                </c:pt>
                <c:pt idx="10">
                  <c:v>230.18899540000001</c:v>
                </c:pt>
                <c:pt idx="11">
                  <c:v>282.71701050000001</c:v>
                </c:pt>
                <c:pt idx="12">
                  <c:v>329.68899540000001</c:v>
                </c:pt>
              </c:numCache>
            </c:numRef>
          </c:val>
          <c:smooth val="0"/>
          <c:extLst>
            <c:ext xmlns:c16="http://schemas.microsoft.com/office/drawing/2014/chart" uri="{C3380CC4-5D6E-409C-BE32-E72D297353CC}">
              <c16:uniqueId val="{00000000-E67E-478C-BF33-2DFC489EAE45}"/>
            </c:ext>
          </c:extLst>
        </c:ser>
        <c:ser>
          <c:idx val="3"/>
          <c:order val="1"/>
          <c:tx>
            <c:v>2017</c:v>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27.559000019999999</c:v>
                </c:pt>
                <c:pt idx="1">
                  <c:v>36.5890007</c:v>
                </c:pt>
                <c:pt idx="2">
                  <c:v>63.17599869</c:v>
                </c:pt>
                <c:pt idx="3">
                  <c:v>113.2139969</c:v>
                </c:pt>
                <c:pt idx="4">
                  <c:v>156.8220062</c:v>
                </c:pt>
                <c:pt idx="5">
                  <c:v>168.8840027</c:v>
                </c:pt>
                <c:pt idx="6">
                  <c:v>196.28300479999999</c:v>
                </c:pt>
                <c:pt idx="7">
                  <c:v>230.18899540000001</c:v>
                </c:pt>
                <c:pt idx="8">
                  <c:v>249.13000489999999</c:v>
                </c:pt>
                <c:pt idx="9">
                  <c:v>311.77999999999997</c:v>
                </c:pt>
                <c:pt idx="10">
                  <c:v>332.70800000000003</c:v>
                </c:pt>
                <c:pt idx="11">
                  <c:v>344.881012</c:v>
                </c:pt>
                <c:pt idx="12">
                  <c:v>338.77499390000003</c:v>
                </c:pt>
                <c:pt idx="13">
                  <c:v>338.77999390000002</c:v>
                </c:pt>
                <c:pt idx="14">
                  <c:v>347.94900510000002</c:v>
                </c:pt>
                <c:pt idx="15">
                  <c:v>354.11401369999999</c:v>
                </c:pt>
                <c:pt idx="16">
                  <c:v>351.02700809999999</c:v>
                </c:pt>
                <c:pt idx="17">
                  <c:v>354.11401369999999</c:v>
                </c:pt>
                <c:pt idx="18">
                  <c:v>363.43499759999997</c:v>
                </c:pt>
                <c:pt idx="19">
                  <c:v>366.56100459999999</c:v>
                </c:pt>
                <c:pt idx="20">
                  <c:v>357.21099850000002</c:v>
                </c:pt>
                <c:pt idx="21">
                  <c:v>341.82</c:v>
                </c:pt>
                <c:pt idx="22">
                  <c:v>326.67999270000001</c:v>
                </c:pt>
                <c:pt idx="23">
                  <c:v>308.82998659999998</c:v>
                </c:pt>
                <c:pt idx="24">
                  <c:v>291.33300780000002</c:v>
                </c:pt>
                <c:pt idx="25">
                  <c:v>268.55099489999998</c:v>
                </c:pt>
                <c:pt idx="26">
                  <c:v>265.7470093</c:v>
                </c:pt>
                <c:pt idx="27">
                  <c:v>243.66999820000001</c:v>
                </c:pt>
                <c:pt idx="28">
                  <c:v>227.5220032</c:v>
                </c:pt>
                <c:pt idx="29">
                  <c:v>216.95199579999999</c:v>
                </c:pt>
                <c:pt idx="30">
                  <c:v>209.128006</c:v>
                </c:pt>
                <c:pt idx="31">
                  <c:v>198.83200070000001</c:v>
                </c:pt>
                <c:pt idx="32">
                  <c:v>188.69299319999999</c:v>
                </c:pt>
                <c:pt idx="33">
                  <c:v>183.68200680000001</c:v>
                </c:pt>
                <c:pt idx="34">
                  <c:v>176.23899840000001</c:v>
                </c:pt>
                <c:pt idx="35">
                  <c:v>168.8840027</c:v>
                </c:pt>
                <c:pt idx="36">
                  <c:v>159.2149963</c:v>
                </c:pt>
                <c:pt idx="37">
                  <c:v>149.70199579999999</c:v>
                </c:pt>
                <c:pt idx="38">
                  <c:v>138.02999879999999</c:v>
                </c:pt>
                <c:pt idx="39">
                  <c:v>131.14500430000001</c:v>
                </c:pt>
                <c:pt idx="40">
                  <c:v>108.82900239999999</c:v>
                </c:pt>
                <c:pt idx="41">
                  <c:v>95.908996579999993</c:v>
                </c:pt>
                <c:pt idx="42">
                  <c:v>83.341003420000007</c:v>
                </c:pt>
                <c:pt idx="43">
                  <c:v>75.16</c:v>
                </c:pt>
                <c:pt idx="44">
                  <c:v>65.149002080000002</c:v>
                </c:pt>
                <c:pt idx="45">
                  <c:v>47.749000549999998</c:v>
                </c:pt>
                <c:pt idx="46">
                  <c:v>34.763999939999998</c:v>
                </c:pt>
                <c:pt idx="47">
                  <c:v>13.618000029999999</c:v>
                </c:pt>
                <c:pt idx="48">
                  <c:v>8.5520000459999999</c:v>
                </c:pt>
                <c:pt idx="49">
                  <c:v>13.618000029999999</c:v>
                </c:pt>
                <c:pt idx="50">
                  <c:v>18.771999359999999</c:v>
                </c:pt>
                <c:pt idx="51">
                  <c:v>25.781999590000002</c:v>
                </c:pt>
              </c:numCache>
            </c:numRef>
          </c:val>
          <c:smooth val="0"/>
          <c:extLst>
            <c:ext xmlns:c16="http://schemas.microsoft.com/office/drawing/2014/chart" uri="{C3380CC4-5D6E-409C-BE32-E72D297353CC}">
              <c16:uniqueId val="{00000001-E67E-478C-BF33-2DFC489EAE45}"/>
            </c:ext>
          </c:extLst>
        </c:ser>
        <c:ser>
          <c:idx val="2"/>
          <c:order val="2"/>
          <c:tx>
            <c:v>2016</c:v>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119.86</c:v>
                </c:pt>
                <c:pt idx="1">
                  <c:v>113.21</c:v>
                </c:pt>
                <c:pt idx="2">
                  <c:v>117.64</c:v>
                </c:pt>
                <c:pt idx="3">
                  <c:v>117.64</c:v>
                </c:pt>
                <c:pt idx="4">
                  <c:v>133.43</c:v>
                </c:pt>
                <c:pt idx="5">
                  <c:v>159.2149963</c:v>
                </c:pt>
                <c:pt idx="6">
                  <c:v>186.18299870000001</c:v>
                </c:pt>
                <c:pt idx="7">
                  <c:v>206.53900150000001</c:v>
                </c:pt>
                <c:pt idx="8">
                  <c:v>240.9539948</c:v>
                </c:pt>
                <c:pt idx="9">
                  <c:v>279.86401369999999</c:v>
                </c:pt>
                <c:pt idx="10">
                  <c:v>308.83</c:v>
                </c:pt>
                <c:pt idx="11">
                  <c:v>308.829986572265</c:v>
                </c:pt>
                <c:pt idx="12">
                  <c:v>308.829986572265</c:v>
                </c:pt>
                <c:pt idx="13">
                  <c:v>302.95901489257801</c:v>
                </c:pt>
                <c:pt idx="14">
                  <c:v>311.781005859375</c:v>
                </c:pt>
                <c:pt idx="15">
                  <c:v>320.69100952148398</c:v>
                </c:pt>
                <c:pt idx="16">
                  <c:v>326.67999267578102</c:v>
                </c:pt>
                <c:pt idx="17">
                  <c:v>314.74099731445301</c:v>
                </c:pt>
                <c:pt idx="18">
                  <c:v>308.829986572265</c:v>
                </c:pt>
                <c:pt idx="19">
                  <c:v>308.8</c:v>
                </c:pt>
                <c:pt idx="20">
                  <c:v>311.781005859375</c:v>
                </c:pt>
                <c:pt idx="21">
                  <c:v>314.74</c:v>
                </c:pt>
                <c:pt idx="22">
                  <c:v>308.83</c:v>
                </c:pt>
                <c:pt idx="23">
                  <c:v>300.04000000000002</c:v>
                </c:pt>
                <c:pt idx="24">
                  <c:v>282.71701050000001</c:v>
                </c:pt>
                <c:pt idx="25">
                  <c:v>262.95300292968699</c:v>
                </c:pt>
                <c:pt idx="26">
                  <c:v>254.63000489999999</c:v>
                </c:pt>
                <c:pt idx="27">
                  <c:v>240.9539948</c:v>
                </c:pt>
                <c:pt idx="28">
                  <c:v>227.5220032</c:v>
                </c:pt>
                <c:pt idx="29">
                  <c:v>216.95199584960901</c:v>
                </c:pt>
                <c:pt idx="30">
                  <c:v>216.95199579999999</c:v>
                </c:pt>
                <c:pt idx="31">
                  <c:v>201.39199830000001</c:v>
                </c:pt>
                <c:pt idx="32">
                  <c:v>193.74299621582</c:v>
                </c:pt>
                <c:pt idx="33">
                  <c:v>181.19200129999999</c:v>
                </c:pt>
                <c:pt idx="34">
                  <c:v>171.32600400000001</c:v>
                </c:pt>
                <c:pt idx="35">
                  <c:v>164.02999879999999</c:v>
                </c:pt>
                <c:pt idx="36">
                  <c:v>147.34800720000001</c:v>
                </c:pt>
                <c:pt idx="37">
                  <c:v>131.14500430000001</c:v>
                </c:pt>
                <c:pt idx="38">
                  <c:v>119.8639984</c:v>
                </c:pt>
                <c:pt idx="39">
                  <c:v>119.8639984</c:v>
                </c:pt>
                <c:pt idx="40">
                  <c:v>113.213996887207</c:v>
                </c:pt>
                <c:pt idx="41">
                  <c:v>100.1760025</c:v>
                </c:pt>
                <c:pt idx="42">
                  <c:v>89.581001279999995</c:v>
                </c:pt>
                <c:pt idx="43">
                  <c:v>75.156997680000003</c:v>
                </c:pt>
                <c:pt idx="44">
                  <c:v>61.2140007</c:v>
                </c:pt>
                <c:pt idx="45">
                  <c:v>43.990001679999999</c:v>
                </c:pt>
                <c:pt idx="46">
                  <c:v>25.781999590000002</c:v>
                </c:pt>
                <c:pt idx="47">
                  <c:v>29.344999309999999</c:v>
                </c:pt>
                <c:pt idx="48">
                  <c:v>34.763999939999998</c:v>
                </c:pt>
                <c:pt idx="49">
                  <c:v>32.948001859999998</c:v>
                </c:pt>
                <c:pt idx="50">
                  <c:v>25.781999590000002</c:v>
                </c:pt>
                <c:pt idx="51">
                  <c:v>22.256999969999999</c:v>
                </c:pt>
              </c:numCache>
            </c:numRef>
          </c:val>
          <c:smooth val="0"/>
          <c:extLst>
            <c:ext xmlns:c16="http://schemas.microsoft.com/office/drawing/2014/chart" uri="{C3380CC4-5D6E-409C-BE32-E72D297353CC}">
              <c16:uniqueId val="{00000002-E67E-478C-BF33-2DFC489EAE45}"/>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3"/>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4240963051"/>
          <c:y val="0.83562668221925773"/>
          <c:w val="0.33219974950640307"/>
          <c:h val="5.1185691640827126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VOLÚMEN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0503203600911035E-2"/>
          <c:y val="0.22479002447809646"/>
          <c:w val="0.92607319764209539"/>
          <c:h val="0.66347317452750187"/>
        </c:manualLayout>
      </c:layout>
      <c:lineChart>
        <c:grouping val="standard"/>
        <c:varyColors val="0"/>
        <c:ser>
          <c:idx val="0"/>
          <c:order val="0"/>
          <c:tx>
            <c:v>2018</c:v>
          </c:tx>
          <c:spPr>
            <a:ln w="19050"/>
          </c:spPr>
          <c:marker>
            <c:symbol val="circle"/>
            <c:size val="5"/>
            <c:spPr>
              <a:solidFill>
                <a:schemeClr val="accent5">
                  <a:lumMod val="75000"/>
                </a:schemeClr>
              </a:solidFill>
              <a:ln w="9525">
                <a:solidFill>
                  <a:schemeClr val="bg1"/>
                </a:solidFill>
              </a:ln>
            </c:spPr>
          </c:marker>
          <c:val>
            <c:numRef>
              <c:f>'11. Volúmenes'!$V$6:$V$57</c:f>
              <c:numCache>
                <c:formatCode>0.00</c:formatCode>
                <c:ptCount val="52"/>
                <c:pt idx="0">
                  <c:v>210.20000000000002</c:v>
                </c:pt>
                <c:pt idx="1">
                  <c:v>216.70300435500002</c:v>
                </c:pt>
                <c:pt idx="2">
                  <c:v>232.83600043999999</c:v>
                </c:pt>
                <c:pt idx="3">
                  <c:v>271.78000545999998</c:v>
                </c:pt>
                <c:pt idx="4">
                  <c:v>269.07999802</c:v>
                </c:pt>
                <c:pt idx="5">
                  <c:v>273.52000047000001</c:v>
                </c:pt>
                <c:pt idx="6">
                  <c:v>302.63299941999998</c:v>
                </c:pt>
                <c:pt idx="7">
                  <c:v>328.23703</c:v>
                </c:pt>
                <c:pt idx="8">
                  <c:v>343.54049999999995</c:v>
                </c:pt>
                <c:pt idx="9">
                  <c:v>371.29100467000001</c:v>
                </c:pt>
                <c:pt idx="10">
                  <c:v>390.38299555999998</c:v>
                </c:pt>
                <c:pt idx="11">
                  <c:v>412.41217171999995</c:v>
                </c:pt>
                <c:pt idx="12">
                  <c:v>410.83199501000001</c:v>
                </c:pt>
              </c:numCache>
            </c:numRef>
          </c:val>
          <c:smooth val="0"/>
          <c:extLst>
            <c:ext xmlns:c16="http://schemas.microsoft.com/office/drawing/2014/chart" uri="{C3380CC4-5D6E-409C-BE32-E72D297353CC}">
              <c16:uniqueId val="{00000000-47CE-4929-AC22-8EC513788285}"/>
            </c:ext>
          </c:extLst>
        </c:ser>
        <c:ser>
          <c:idx val="3"/>
          <c:order val="1"/>
          <c:tx>
            <c:v>2017</c:v>
          </c:tx>
          <c:spPr>
            <a:ln w="19050">
              <a:solidFill>
                <a:srgbClr val="C00000"/>
              </a:solidFill>
            </a:ln>
          </c:spPr>
          <c:marker>
            <c:symbol val="triangle"/>
            <c:size val="5"/>
            <c:spPr>
              <a:solidFill>
                <a:srgbClr val="C00000"/>
              </a:solidFill>
              <a:ln w="12700">
                <a:solidFill>
                  <a:schemeClr val="bg1"/>
                </a:solidFill>
              </a:ln>
            </c:spPr>
          </c:marker>
          <c:val>
            <c:numRef>
              <c:f>'11. Volúmenes'!$U$6:$U$57</c:f>
              <c:numCache>
                <c:formatCode>0.00</c:formatCode>
                <c:ptCount val="52"/>
                <c:pt idx="0">
                  <c:v>122.19600180599998</c:v>
                </c:pt>
                <c:pt idx="1">
                  <c:v>136.535000822</c:v>
                </c:pt>
                <c:pt idx="2">
                  <c:v>170.80799961000002</c:v>
                </c:pt>
                <c:pt idx="3">
                  <c:v>186.385000214</c:v>
                </c:pt>
                <c:pt idx="4">
                  <c:v>204.80799868699998</c:v>
                </c:pt>
                <c:pt idx="5">
                  <c:v>201.82999366799999</c:v>
                </c:pt>
                <c:pt idx="6">
                  <c:v>199.59600258</c:v>
                </c:pt>
                <c:pt idx="7">
                  <c:v>214.34299659800001</c:v>
                </c:pt>
                <c:pt idx="8">
                  <c:v>250.89400288000002</c:v>
                </c:pt>
                <c:pt idx="9">
                  <c:v>298.99899296000001</c:v>
                </c:pt>
                <c:pt idx="10">
                  <c:v>321.03300188000003</c:v>
                </c:pt>
                <c:pt idx="11">
                  <c:v>332.34900279999999</c:v>
                </c:pt>
                <c:pt idx="12">
                  <c:v>366.02899361000004</c:v>
                </c:pt>
                <c:pt idx="13">
                  <c:v>382.58400344</c:v>
                </c:pt>
                <c:pt idx="14">
                  <c:v>385.29699126999998</c:v>
                </c:pt>
                <c:pt idx="15">
                  <c:v>384.95899003</c:v>
                </c:pt>
                <c:pt idx="16">
                  <c:v>381.86699488000005</c:v>
                </c:pt>
                <c:pt idx="17">
                  <c:v>382.77999115</c:v>
                </c:pt>
                <c:pt idx="18">
                  <c:v>381.91700169999996</c:v>
                </c:pt>
                <c:pt idx="19">
                  <c:v>379.35699083999998</c:v>
                </c:pt>
                <c:pt idx="20">
                  <c:v>375.59600258</c:v>
                </c:pt>
                <c:pt idx="21">
                  <c:v>373.52000000000004</c:v>
                </c:pt>
                <c:pt idx="22">
                  <c:v>369.22100255000004</c:v>
                </c:pt>
                <c:pt idx="23">
                  <c:v>364.44200138999997</c:v>
                </c:pt>
                <c:pt idx="24">
                  <c:v>359.61999897999999</c:v>
                </c:pt>
                <c:pt idx="25">
                  <c:v>354.77499773999995</c:v>
                </c:pt>
                <c:pt idx="26">
                  <c:v>349.77999684000002</c:v>
                </c:pt>
                <c:pt idx="27">
                  <c:v>344.32400322999996</c:v>
                </c:pt>
                <c:pt idx="28">
                  <c:v>338.60699847999996</c:v>
                </c:pt>
                <c:pt idx="29">
                  <c:v>332.49400331000004</c:v>
                </c:pt>
                <c:pt idx="30">
                  <c:v>324</c:v>
                </c:pt>
                <c:pt idx="31">
                  <c:v>320.73399734000003</c:v>
                </c:pt>
                <c:pt idx="32">
                  <c:v>314.19900131999998</c:v>
                </c:pt>
                <c:pt idx="33">
                  <c:v>307.85200500000002</c:v>
                </c:pt>
                <c:pt idx="34">
                  <c:v>300.83900069999999</c:v>
                </c:pt>
                <c:pt idx="35">
                  <c:v>293.46100233999999</c:v>
                </c:pt>
                <c:pt idx="36">
                  <c:v>287.76599501999999</c:v>
                </c:pt>
                <c:pt idx="37">
                  <c:v>282.07300377000001</c:v>
                </c:pt>
                <c:pt idx="38">
                  <c:v>275.53000069000001</c:v>
                </c:pt>
                <c:pt idx="39">
                  <c:v>268.25699615000002</c:v>
                </c:pt>
                <c:pt idx="40">
                  <c:v>261.21399689000003</c:v>
                </c:pt>
                <c:pt idx="41">
                  <c:v>255.58900451</c:v>
                </c:pt>
                <c:pt idx="42">
                  <c:v>249.85500335</c:v>
                </c:pt>
                <c:pt idx="43">
                  <c:v>242.79000000000002</c:v>
                </c:pt>
                <c:pt idx="44">
                  <c:v>235.60499572000001</c:v>
                </c:pt>
                <c:pt idx="45">
                  <c:v>230.54900361099999</c:v>
                </c:pt>
                <c:pt idx="46">
                  <c:v>223.60000467499998</c:v>
                </c:pt>
                <c:pt idx="47">
                  <c:v>217.17600035300001</c:v>
                </c:pt>
                <c:pt idx="48">
                  <c:v>210.45100211699997</c:v>
                </c:pt>
                <c:pt idx="49">
                  <c:v>203.37099885499998</c:v>
                </c:pt>
                <c:pt idx="50">
                  <c:v>202.35899971500001</c:v>
                </c:pt>
                <c:pt idx="51">
                  <c:v>201.25199794899999</c:v>
                </c:pt>
              </c:numCache>
            </c:numRef>
          </c:val>
          <c:smooth val="0"/>
          <c:extLst>
            <c:ext xmlns:c15="http://schemas.microsoft.com/office/drawing/2012/chart" uri="{02D57815-91ED-43cb-92C2-25804820EDAC}">
              <c15:filteredCategoryTitle>
                <c15:cat>
                  <c:numLit>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Lit>
                </c15:cat>
              </c15:filteredCategoryTitle>
            </c:ext>
            <c:ext xmlns:c16="http://schemas.microsoft.com/office/drawing/2014/chart" uri="{C3380CC4-5D6E-409C-BE32-E72D297353CC}">
              <c16:uniqueId val="{00000001-47CE-4929-AC22-8EC513788285}"/>
            </c:ext>
          </c:extLst>
        </c:ser>
        <c:ser>
          <c:idx val="2"/>
          <c:order val="2"/>
          <c:tx>
            <c:v>2016</c:v>
          </c:tx>
          <c:spPr>
            <a:ln w="19050">
              <a:solidFill>
                <a:schemeClr val="accent6"/>
              </a:solidFill>
            </a:ln>
          </c:spPr>
          <c:marker>
            <c:symbol val="star"/>
            <c:size val="7"/>
            <c:spPr>
              <a:noFill/>
              <a:ln>
                <a:solidFill>
                  <a:srgbClr val="00B050"/>
                </a:solidFill>
              </a:ln>
              <a:effectLst/>
            </c:spPr>
          </c:marker>
          <c:val>
            <c:numRef>
              <c:f>'11. Volúmenes'!$T$7:$T$57</c:f>
              <c:numCache>
                <c:formatCode>0.00</c:formatCode>
                <c:ptCount val="51"/>
                <c:pt idx="0">
                  <c:v>145.21</c:v>
                </c:pt>
                <c:pt idx="1">
                  <c:v>143.88</c:v>
                </c:pt>
                <c:pt idx="2">
                  <c:v>139.38200000000001</c:v>
                </c:pt>
                <c:pt idx="3">
                  <c:v>135.79099490000002</c:v>
                </c:pt>
                <c:pt idx="4">
                  <c:v>150.04800029899999</c:v>
                </c:pt>
                <c:pt idx="5">
                  <c:v>174.31999966699999</c:v>
                </c:pt>
                <c:pt idx="6">
                  <c:v>262.93500039999998</c:v>
                </c:pt>
                <c:pt idx="7">
                  <c:v>279.08800121000002</c:v>
                </c:pt>
                <c:pt idx="8">
                  <c:v>283.79400062561007</c:v>
                </c:pt>
                <c:pt idx="9">
                  <c:v>286.24</c:v>
                </c:pt>
                <c:pt idx="10">
                  <c:v>285.01299476623473</c:v>
                </c:pt>
                <c:pt idx="11">
                  <c:v>279.96900081634436</c:v>
                </c:pt>
                <c:pt idx="12">
                  <c:v>286.54100227355917</c:v>
                </c:pt>
                <c:pt idx="13">
                  <c:v>288.78499984741165</c:v>
                </c:pt>
                <c:pt idx="14">
                  <c:v>293.26400000000001</c:v>
                </c:pt>
                <c:pt idx="15">
                  <c:v>292.87300071716299</c:v>
                </c:pt>
                <c:pt idx="16">
                  <c:v>289.06400012969908</c:v>
                </c:pt>
                <c:pt idx="17">
                  <c:v>283.7310012817382</c:v>
                </c:pt>
                <c:pt idx="18">
                  <c:v>278.90000000000003</c:v>
                </c:pt>
                <c:pt idx="19">
                  <c:v>274.65599975585928</c:v>
                </c:pt>
                <c:pt idx="20">
                  <c:v>269.74</c:v>
                </c:pt>
                <c:pt idx="21">
                  <c:v>265.4609997</c:v>
                </c:pt>
                <c:pt idx="22">
                  <c:v>261.10000000000002</c:v>
                </c:pt>
                <c:pt idx="23">
                  <c:v>256.25999989000002</c:v>
                </c:pt>
                <c:pt idx="24">
                  <c:v>252.54899978637627</c:v>
                </c:pt>
                <c:pt idx="25">
                  <c:v>248.26700022</c:v>
                </c:pt>
                <c:pt idx="26">
                  <c:v>243.86400222</c:v>
                </c:pt>
                <c:pt idx="27">
                  <c:v>239.07999988</c:v>
                </c:pt>
                <c:pt idx="28">
                  <c:v>234.2539968490598</c:v>
                </c:pt>
                <c:pt idx="29">
                  <c:v>229.68000125999998</c:v>
                </c:pt>
                <c:pt idx="30">
                  <c:v>224.73799990999998</c:v>
                </c:pt>
                <c:pt idx="31">
                  <c:v>219.00299835205058</c:v>
                </c:pt>
                <c:pt idx="32">
                  <c:v>214.38699817</c:v>
                </c:pt>
                <c:pt idx="33">
                  <c:v>208.95000171000001</c:v>
                </c:pt>
                <c:pt idx="34">
                  <c:v>202.97300145000003</c:v>
                </c:pt>
                <c:pt idx="35">
                  <c:v>196.95000080099999</c:v>
                </c:pt>
                <c:pt idx="36">
                  <c:v>190.78400421900002</c:v>
                </c:pt>
                <c:pt idx="37">
                  <c:v>184.44099947499998</c:v>
                </c:pt>
                <c:pt idx="38">
                  <c:v>177.93399906500002</c:v>
                </c:pt>
                <c:pt idx="39">
                  <c:v>171.68900227546672</c:v>
                </c:pt>
                <c:pt idx="40">
                  <c:v>165.69499874400003</c:v>
                </c:pt>
                <c:pt idx="41">
                  <c:v>160.397996525</c:v>
                </c:pt>
                <c:pt idx="42">
                  <c:v>154.79199918699999</c:v>
                </c:pt>
                <c:pt idx="43">
                  <c:v>149.715000041</c:v>
                </c:pt>
                <c:pt idx="44">
                  <c:v>144.11800040400001</c:v>
                </c:pt>
                <c:pt idx="45">
                  <c:v>138.82499813000001</c:v>
                </c:pt>
                <c:pt idx="46">
                  <c:v>133.112998957</c:v>
                </c:pt>
                <c:pt idx="47">
                  <c:v>128.370002666</c:v>
                </c:pt>
                <c:pt idx="48">
                  <c:v>122.71499820000001</c:v>
                </c:pt>
                <c:pt idx="49">
                  <c:v>120.15600296300001</c:v>
                </c:pt>
                <c:pt idx="50">
                  <c:v>116.12899696700001</c:v>
                </c:pt>
              </c:numCache>
            </c:numRef>
          </c:val>
          <c:smooth val="0"/>
          <c:extLst>
            <c:ext xmlns:c15="http://schemas.microsoft.com/office/drawing/2012/chart" uri="{02D57815-91ED-43cb-92C2-25804820EDAC}">
              <c15:filteredCategoryTitle>
                <c15:cat>
                  <c:numLit>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Lit>
                </c15:cat>
              </c15:filteredCategoryTitle>
            </c:ext>
            <c:ext xmlns:c16="http://schemas.microsoft.com/office/drawing/2014/chart" uri="{C3380CC4-5D6E-409C-BE32-E72D297353CC}">
              <c16:uniqueId val="{00000002-47CE-4929-AC22-8EC513788285}"/>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4"/>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33219974950640307"/>
          <c:h val="4.8898150517889913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6040583355125455"/>
          <c:y val="0.23813283854470019"/>
          <c:w val="0.49963526112427425"/>
          <c:h val="0.52999295536363078"/>
        </c:manualLayout>
      </c:layout>
      <c:pieChart>
        <c:varyColors val="1"/>
        <c:ser>
          <c:idx val="0"/>
          <c:order val="0"/>
          <c:dPt>
            <c:idx val="0"/>
            <c:bubble3D val="0"/>
            <c:spPr>
              <a:solidFill>
                <a:srgbClr val="3762AF"/>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4.173841607633004E-2"/>
                  <c:y val="-0.10532674354750138"/>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Resumen'!$P$23:$P$29</c:f>
              <c:numCache>
                <c:formatCode>0.00</c:formatCode>
                <c:ptCount val="7"/>
                <c:pt idx="0">
                  <c:v>2500.0956345935956</c:v>
                </c:pt>
                <c:pt idx="1">
                  <c:v>1445.8873524061053</c:v>
                </c:pt>
                <c:pt idx="2">
                  <c:v>77.553984838256909</c:v>
                </c:pt>
                <c:pt idx="3">
                  <c:v>41.533128718706976</c:v>
                </c:pt>
                <c:pt idx="4">
                  <c:v>8.4967956495010011</c:v>
                </c:pt>
                <c:pt idx="5">
                  <c:v>72.430997320513569</c:v>
                </c:pt>
                <c:pt idx="6">
                  <c:v>18.513546032000001</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1249.8732333524999</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Diesel2/Residual500/Residual 6</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4.7955389824999992</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12.045985155000002</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121.84239174000001</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62.167818492499997</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5283840646682012"/>
        </c:manualLayout>
      </c:layout>
      <c:areaChart>
        <c:grouping val="standard"/>
        <c:varyColors val="0"/>
        <c:ser>
          <c:idx val="2"/>
          <c:order val="0"/>
          <c:tx>
            <c:strRef>
              <c:f>'12.Caudales'!$N$3</c:f>
              <c:strCache>
                <c:ptCount val="1"/>
                <c:pt idx="0">
                  <c:v>SANTA</c:v>
                </c:pt>
              </c:strCache>
            </c:strRef>
          </c:tx>
          <c:spPr>
            <a:solidFill>
              <a:schemeClr val="accent5"/>
            </a:solidFill>
          </c:spPr>
          <c:cat>
            <c:multiLvlStrRef>
              <c:f>'12.Caudales'!$J$4:$K$120</c:f>
              <c:multiLvlStrCache>
                <c:ptCount val="116"/>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lvl>
                <c:lvl>
                  <c:pt idx="0">
                    <c:v>2016</c:v>
                  </c:pt>
                  <c:pt idx="52">
                    <c:v>2017</c:v>
                  </c:pt>
                  <c:pt idx="104">
                    <c:v>2018</c:v>
                  </c:pt>
                </c:lvl>
              </c:multiLvlStrCache>
            </c:multiLvlStrRef>
          </c:cat>
          <c:val>
            <c:numRef>
              <c:f>'12.Caudales'!$N$4:$N$120</c:f>
              <c:numCache>
                <c:formatCode>0.0</c:formatCode>
                <c:ptCount val="117"/>
                <c:pt idx="0">
                  <c:v>96.75</c:v>
                </c:pt>
                <c:pt idx="1">
                  <c:v>76.510000000000005</c:v>
                </c:pt>
                <c:pt idx="2">
                  <c:v>80.096000000000004</c:v>
                </c:pt>
                <c:pt idx="3">
                  <c:v>77.09</c:v>
                </c:pt>
                <c:pt idx="4">
                  <c:v>140.12</c:v>
                </c:pt>
                <c:pt idx="5">
                  <c:v>144.66999999999999</c:v>
                </c:pt>
                <c:pt idx="6">
                  <c:v>117.32</c:v>
                </c:pt>
                <c:pt idx="7">
                  <c:v>140.31</c:v>
                </c:pt>
                <c:pt idx="8">
                  <c:v>268.94750210000001</c:v>
                </c:pt>
                <c:pt idx="9">
                  <c:v>243.71150207519463</c:v>
                </c:pt>
                <c:pt idx="10">
                  <c:v>154.21</c:v>
                </c:pt>
                <c:pt idx="11">
                  <c:v>116.62271445138057</c:v>
                </c:pt>
                <c:pt idx="12">
                  <c:v>120.78800201416</c:v>
                </c:pt>
                <c:pt idx="13">
                  <c:v>125.66285814557708</c:v>
                </c:pt>
                <c:pt idx="14">
                  <c:v>127.68985639299636</c:v>
                </c:pt>
                <c:pt idx="15">
                  <c:v>97.4</c:v>
                </c:pt>
                <c:pt idx="16">
                  <c:v>85.487143380301248</c:v>
                </c:pt>
                <c:pt idx="17">
                  <c:v>62.369998931884716</c:v>
                </c:pt>
                <c:pt idx="18">
                  <c:v>58.684285300118525</c:v>
                </c:pt>
                <c:pt idx="19">
                  <c:v>54</c:v>
                </c:pt>
                <c:pt idx="20">
                  <c:v>50.756999969482365</c:v>
                </c:pt>
                <c:pt idx="21">
                  <c:v>46.59</c:v>
                </c:pt>
                <c:pt idx="22">
                  <c:v>40.29</c:v>
                </c:pt>
                <c:pt idx="23">
                  <c:v>35.630000000000003</c:v>
                </c:pt>
                <c:pt idx="24">
                  <c:v>34.608428410000002</c:v>
                </c:pt>
                <c:pt idx="25">
                  <c:v>34.074285510000003</c:v>
                </c:pt>
                <c:pt idx="26">
                  <c:v>29.599571770000001</c:v>
                </c:pt>
                <c:pt idx="27">
                  <c:v>29.3955713</c:v>
                </c:pt>
                <c:pt idx="28">
                  <c:v>32.468857079999999</c:v>
                </c:pt>
                <c:pt idx="29">
                  <c:v>32.112285890000003</c:v>
                </c:pt>
                <c:pt idx="30">
                  <c:v>29.132714407784558</c:v>
                </c:pt>
                <c:pt idx="31">
                  <c:v>34.150143489999998</c:v>
                </c:pt>
                <c:pt idx="32">
                  <c:v>35.225571223667643</c:v>
                </c:pt>
                <c:pt idx="33">
                  <c:v>35.168570930000001</c:v>
                </c:pt>
                <c:pt idx="34">
                  <c:v>37.824428560000001</c:v>
                </c:pt>
                <c:pt idx="35">
                  <c:v>39.78</c:v>
                </c:pt>
                <c:pt idx="36">
                  <c:v>44.25</c:v>
                </c:pt>
                <c:pt idx="37">
                  <c:v>41.311858039999997</c:v>
                </c:pt>
                <c:pt idx="38">
                  <c:v>41.13</c:v>
                </c:pt>
                <c:pt idx="39">
                  <c:v>46.466000694285704</c:v>
                </c:pt>
                <c:pt idx="40">
                  <c:v>37.273714882986837</c:v>
                </c:pt>
                <c:pt idx="41">
                  <c:v>48.572000228571433</c:v>
                </c:pt>
                <c:pt idx="42">
                  <c:v>35.32</c:v>
                </c:pt>
                <c:pt idx="43">
                  <c:v>36.83</c:v>
                </c:pt>
                <c:pt idx="44">
                  <c:v>39.520000000000003</c:v>
                </c:pt>
                <c:pt idx="45">
                  <c:v>53.38</c:v>
                </c:pt>
                <c:pt idx="46">
                  <c:v>61.853000000000002</c:v>
                </c:pt>
                <c:pt idx="47">
                  <c:v>65.330427987142869</c:v>
                </c:pt>
                <c:pt idx="48">
                  <c:v>66.680000000000007</c:v>
                </c:pt>
                <c:pt idx="49">
                  <c:v>61.31</c:v>
                </c:pt>
                <c:pt idx="50">
                  <c:v>70.790000000000006</c:v>
                </c:pt>
                <c:pt idx="51">
                  <c:v>77.434859137142865</c:v>
                </c:pt>
                <c:pt idx="52">
                  <c:v>103.58</c:v>
                </c:pt>
                <c:pt idx="53">
                  <c:v>105.01</c:v>
                </c:pt>
                <c:pt idx="54">
                  <c:v>137.41</c:v>
                </c:pt>
                <c:pt idx="55">
                  <c:v>127.83</c:v>
                </c:pt>
                <c:pt idx="56">
                  <c:v>97.31</c:v>
                </c:pt>
                <c:pt idx="57">
                  <c:v>123.44</c:v>
                </c:pt>
                <c:pt idx="58">
                  <c:v>145.02000000000001</c:v>
                </c:pt>
                <c:pt idx="59">
                  <c:v>175.03</c:v>
                </c:pt>
                <c:pt idx="60">
                  <c:v>206.14</c:v>
                </c:pt>
                <c:pt idx="61">
                  <c:v>270.17</c:v>
                </c:pt>
                <c:pt idx="62">
                  <c:v>376.42</c:v>
                </c:pt>
                <c:pt idx="63">
                  <c:v>351.57</c:v>
                </c:pt>
                <c:pt idx="64">
                  <c:v>384.37</c:v>
                </c:pt>
                <c:pt idx="65">
                  <c:v>337.84</c:v>
                </c:pt>
                <c:pt idx="66">
                  <c:v>282.32</c:v>
                </c:pt>
                <c:pt idx="67">
                  <c:v>191.65</c:v>
                </c:pt>
                <c:pt idx="68">
                  <c:v>160.35</c:v>
                </c:pt>
                <c:pt idx="69">
                  <c:v>136.65</c:v>
                </c:pt>
                <c:pt idx="70">
                  <c:v>135.97</c:v>
                </c:pt>
                <c:pt idx="71">
                  <c:v>135.66</c:v>
                </c:pt>
                <c:pt idx="72">
                  <c:v>113.82</c:v>
                </c:pt>
                <c:pt idx="73">
                  <c:v>64.03</c:v>
                </c:pt>
                <c:pt idx="74">
                  <c:v>53.15</c:v>
                </c:pt>
                <c:pt idx="75">
                  <c:v>45.98</c:v>
                </c:pt>
                <c:pt idx="76">
                  <c:v>38.68</c:v>
                </c:pt>
                <c:pt idx="77">
                  <c:v>34.68</c:v>
                </c:pt>
                <c:pt idx="78">
                  <c:v>31.72</c:v>
                </c:pt>
                <c:pt idx="79">
                  <c:v>29.25</c:v>
                </c:pt>
                <c:pt idx="80">
                  <c:v>29.53</c:v>
                </c:pt>
                <c:pt idx="81">
                  <c:v>27.62</c:v>
                </c:pt>
                <c:pt idx="82">
                  <c:v>27.99</c:v>
                </c:pt>
                <c:pt idx="83">
                  <c:v>31.42</c:v>
                </c:pt>
                <c:pt idx="84">
                  <c:v>29.71</c:v>
                </c:pt>
                <c:pt idx="85">
                  <c:v>30.51</c:v>
                </c:pt>
                <c:pt idx="86">
                  <c:v>27.5</c:v>
                </c:pt>
                <c:pt idx="87">
                  <c:v>26.21</c:v>
                </c:pt>
                <c:pt idx="88">
                  <c:v>29.98</c:v>
                </c:pt>
                <c:pt idx="89">
                  <c:v>34.369999999999997</c:v>
                </c:pt>
                <c:pt idx="90">
                  <c:v>42.17</c:v>
                </c:pt>
                <c:pt idx="91">
                  <c:v>37.270000000000003</c:v>
                </c:pt>
                <c:pt idx="92">
                  <c:v>40.04</c:v>
                </c:pt>
                <c:pt idx="93">
                  <c:v>35.79</c:v>
                </c:pt>
                <c:pt idx="94">
                  <c:v>50.36</c:v>
                </c:pt>
                <c:pt idx="95">
                  <c:v>54.94</c:v>
                </c:pt>
                <c:pt idx="96">
                  <c:v>41.16</c:v>
                </c:pt>
                <c:pt idx="97">
                  <c:v>42.65</c:v>
                </c:pt>
                <c:pt idx="98">
                  <c:v>39.76</c:v>
                </c:pt>
                <c:pt idx="99">
                  <c:v>47.388000487142854</c:v>
                </c:pt>
                <c:pt idx="100">
                  <c:v>78.087428497142852</c:v>
                </c:pt>
                <c:pt idx="101">
                  <c:v>69.764142717142846</c:v>
                </c:pt>
                <c:pt idx="102">
                  <c:v>71.14499991142857</c:v>
                </c:pt>
                <c:pt idx="103">
                  <c:v>83.196000228571435</c:v>
                </c:pt>
                <c:pt idx="104">
                  <c:v>69.087142857142865</c:v>
                </c:pt>
                <c:pt idx="105">
                  <c:v>96.785858138571413</c:v>
                </c:pt>
                <c:pt idx="106">
                  <c:v>158.17728531428571</c:v>
                </c:pt>
                <c:pt idx="107">
                  <c:v>167.02357267142858</c:v>
                </c:pt>
                <c:pt idx="108">
                  <c:v>113.19585745142855</c:v>
                </c:pt>
                <c:pt idx="109">
                  <c:v>88.535714287142852</c:v>
                </c:pt>
                <c:pt idx="110">
                  <c:v>99.37822619047617</c:v>
                </c:pt>
                <c:pt idx="111">
                  <c:v>140.28</c:v>
                </c:pt>
                <c:pt idx="112">
                  <c:v>102.99642836285715</c:v>
                </c:pt>
                <c:pt idx="113" formatCode="0.00">
                  <c:v>175.90485927142853</c:v>
                </c:pt>
                <c:pt idx="114" formatCode="0.00">
                  <c:v>169.64671761428571</c:v>
                </c:pt>
                <c:pt idx="115" formatCode="0.00">
                  <c:v>198.22</c:v>
                </c:pt>
                <c:pt idx="116" formatCode="0.00">
                  <c:v>312.6314304857143</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'12.Caudales'!$J$4:$K$120</c:f>
              <c:multiLvlStrCache>
                <c:ptCount val="116"/>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lvl>
                <c:lvl>
                  <c:pt idx="0">
                    <c:v>2016</c:v>
                  </c:pt>
                  <c:pt idx="52">
                    <c:v>2017</c:v>
                  </c:pt>
                  <c:pt idx="104">
                    <c:v>2018</c:v>
                  </c:pt>
                </c:lvl>
              </c:multiLvlStrCache>
            </c:multiLvlStrRef>
          </c:cat>
          <c:val>
            <c:numRef>
              <c:f>'12.Caudales'!$O$4:$O$120</c:f>
              <c:numCache>
                <c:formatCode>0.0</c:formatCode>
                <c:ptCount val="117"/>
                <c:pt idx="0">
                  <c:v>16.37</c:v>
                </c:pt>
                <c:pt idx="1">
                  <c:v>15.9</c:v>
                </c:pt>
                <c:pt idx="2">
                  <c:v>29.21</c:v>
                </c:pt>
                <c:pt idx="3">
                  <c:v>20.7</c:v>
                </c:pt>
                <c:pt idx="4">
                  <c:v>74.02</c:v>
                </c:pt>
                <c:pt idx="5">
                  <c:v>78.08</c:v>
                </c:pt>
                <c:pt idx="6">
                  <c:v>41.34</c:v>
                </c:pt>
                <c:pt idx="7">
                  <c:v>96.52</c:v>
                </c:pt>
                <c:pt idx="8">
                  <c:v>150.104332</c:v>
                </c:pt>
                <c:pt idx="9">
                  <c:v>181.79733530680286</c:v>
                </c:pt>
                <c:pt idx="10">
                  <c:v>79.12</c:v>
                </c:pt>
                <c:pt idx="11">
                  <c:v>41.373285293579045</c:v>
                </c:pt>
                <c:pt idx="12">
                  <c:v>93.665000915527301</c:v>
                </c:pt>
                <c:pt idx="13">
                  <c:v>131.74585723876913</c:v>
                </c:pt>
                <c:pt idx="14">
                  <c:v>71.706143515450577</c:v>
                </c:pt>
                <c:pt idx="15">
                  <c:v>53.49</c:v>
                </c:pt>
                <c:pt idx="16">
                  <c:v>51.424428122384178</c:v>
                </c:pt>
                <c:pt idx="17">
                  <c:v>34.353571755545424</c:v>
                </c:pt>
                <c:pt idx="18">
                  <c:v>29.207143238612552</c:v>
                </c:pt>
                <c:pt idx="19">
                  <c:v>22.1</c:v>
                </c:pt>
                <c:pt idx="20">
                  <c:v>17.473428726196214</c:v>
                </c:pt>
                <c:pt idx="21">
                  <c:v>17.04</c:v>
                </c:pt>
                <c:pt idx="22">
                  <c:v>22.12</c:v>
                </c:pt>
                <c:pt idx="23">
                  <c:v>13.87</c:v>
                </c:pt>
                <c:pt idx="24">
                  <c:v>10.78285721</c:v>
                </c:pt>
                <c:pt idx="25">
                  <c:v>9.5958572120000003</c:v>
                </c:pt>
                <c:pt idx="26">
                  <c:v>7.8892858370000001</c:v>
                </c:pt>
                <c:pt idx="27">
                  <c:v>7.2334286140000001</c:v>
                </c:pt>
                <c:pt idx="28">
                  <c:v>6.729428564</c:v>
                </c:pt>
                <c:pt idx="29">
                  <c:v>5.6338571819999999</c:v>
                </c:pt>
                <c:pt idx="30">
                  <c:v>5.181999887738904</c:v>
                </c:pt>
                <c:pt idx="31">
                  <c:v>4.8032856669999999</c:v>
                </c:pt>
                <c:pt idx="32">
                  <c:v>4.3821428843906904</c:v>
                </c:pt>
                <c:pt idx="33">
                  <c:v>13.837000059999999</c:v>
                </c:pt>
                <c:pt idx="34">
                  <c:v>3.922857182</c:v>
                </c:pt>
                <c:pt idx="35">
                  <c:v>4.9800000000000004</c:v>
                </c:pt>
                <c:pt idx="36">
                  <c:v>4.92</c:v>
                </c:pt>
                <c:pt idx="37">
                  <c:v>4.6447142870000002</c:v>
                </c:pt>
                <c:pt idx="38">
                  <c:v>4.2699999999999996</c:v>
                </c:pt>
                <c:pt idx="39">
                  <c:v>5.3634285927142864</c:v>
                </c:pt>
                <c:pt idx="40">
                  <c:v>6.9682856968470812</c:v>
                </c:pt>
                <c:pt idx="41">
                  <c:v>11.100428648285714</c:v>
                </c:pt>
                <c:pt idx="42">
                  <c:v>6.01</c:v>
                </c:pt>
                <c:pt idx="43">
                  <c:v>4.57</c:v>
                </c:pt>
                <c:pt idx="44">
                  <c:v>4.83</c:v>
                </c:pt>
                <c:pt idx="45">
                  <c:v>3.73</c:v>
                </c:pt>
                <c:pt idx="46">
                  <c:v>2.5211429999999999</c:v>
                </c:pt>
                <c:pt idx="47">
                  <c:v>3.571428503285714</c:v>
                </c:pt>
                <c:pt idx="48">
                  <c:v>6.1</c:v>
                </c:pt>
                <c:pt idx="49">
                  <c:v>6.69</c:v>
                </c:pt>
                <c:pt idx="50">
                  <c:v>13.15</c:v>
                </c:pt>
                <c:pt idx="51">
                  <c:v>17.75700037857143</c:v>
                </c:pt>
                <c:pt idx="52">
                  <c:v>29.67</c:v>
                </c:pt>
                <c:pt idx="53">
                  <c:v>51.2</c:v>
                </c:pt>
                <c:pt idx="54">
                  <c:v>43.26</c:v>
                </c:pt>
                <c:pt idx="55">
                  <c:v>32.72</c:v>
                </c:pt>
                <c:pt idx="56">
                  <c:v>48.46</c:v>
                </c:pt>
                <c:pt idx="57">
                  <c:v>72.52</c:v>
                </c:pt>
                <c:pt idx="58">
                  <c:v>59.16</c:v>
                </c:pt>
                <c:pt idx="59">
                  <c:v>24.36</c:v>
                </c:pt>
                <c:pt idx="60">
                  <c:v>39.07</c:v>
                </c:pt>
                <c:pt idx="61">
                  <c:v>109.16</c:v>
                </c:pt>
                <c:pt idx="62">
                  <c:v>188.18</c:v>
                </c:pt>
                <c:pt idx="63">
                  <c:v>159.6</c:v>
                </c:pt>
                <c:pt idx="64">
                  <c:v>161.77000000000001</c:v>
                </c:pt>
                <c:pt idx="65">
                  <c:v>115.43</c:v>
                </c:pt>
                <c:pt idx="66">
                  <c:v>98.92</c:v>
                </c:pt>
                <c:pt idx="67">
                  <c:v>82.48</c:v>
                </c:pt>
                <c:pt idx="68">
                  <c:v>77.02</c:v>
                </c:pt>
                <c:pt idx="69">
                  <c:v>62.63</c:v>
                </c:pt>
                <c:pt idx="70">
                  <c:v>93.03</c:v>
                </c:pt>
                <c:pt idx="71">
                  <c:v>72.349999999999994</c:v>
                </c:pt>
                <c:pt idx="72">
                  <c:v>90.75</c:v>
                </c:pt>
                <c:pt idx="73">
                  <c:v>53.02</c:v>
                </c:pt>
                <c:pt idx="74">
                  <c:v>32.43</c:v>
                </c:pt>
                <c:pt idx="75">
                  <c:v>27.75</c:v>
                </c:pt>
                <c:pt idx="76">
                  <c:v>24.81</c:v>
                </c:pt>
                <c:pt idx="77">
                  <c:v>21.81</c:v>
                </c:pt>
                <c:pt idx="78">
                  <c:v>18.649999999999999</c:v>
                </c:pt>
                <c:pt idx="79">
                  <c:v>14.27</c:v>
                </c:pt>
                <c:pt idx="80">
                  <c:v>11.51</c:v>
                </c:pt>
                <c:pt idx="81">
                  <c:v>9.7200000000000006</c:v>
                </c:pt>
                <c:pt idx="82">
                  <c:v>8.09</c:v>
                </c:pt>
                <c:pt idx="83">
                  <c:v>7.62</c:v>
                </c:pt>
                <c:pt idx="84">
                  <c:v>9.5500000000000007</c:v>
                </c:pt>
                <c:pt idx="85">
                  <c:v>10.75</c:v>
                </c:pt>
                <c:pt idx="86">
                  <c:v>8.31</c:v>
                </c:pt>
                <c:pt idx="87">
                  <c:v>6.53</c:v>
                </c:pt>
                <c:pt idx="88">
                  <c:v>9.7799999999999994</c:v>
                </c:pt>
                <c:pt idx="89">
                  <c:v>7.47</c:v>
                </c:pt>
                <c:pt idx="90">
                  <c:v>7.49</c:v>
                </c:pt>
                <c:pt idx="91">
                  <c:v>15.47</c:v>
                </c:pt>
                <c:pt idx="92">
                  <c:v>18</c:v>
                </c:pt>
                <c:pt idx="93">
                  <c:v>12.74</c:v>
                </c:pt>
                <c:pt idx="94">
                  <c:v>30.75</c:v>
                </c:pt>
                <c:pt idx="95">
                  <c:v>23.58</c:v>
                </c:pt>
                <c:pt idx="96">
                  <c:v>11.77</c:v>
                </c:pt>
                <c:pt idx="97">
                  <c:v>9.33</c:v>
                </c:pt>
                <c:pt idx="98">
                  <c:v>8.19</c:v>
                </c:pt>
                <c:pt idx="99">
                  <c:v>19.661285946</c:v>
                </c:pt>
                <c:pt idx="100">
                  <c:v>19.181428364285715</c:v>
                </c:pt>
                <c:pt idx="101">
                  <c:v>23.7245715</c:v>
                </c:pt>
                <c:pt idx="102">
                  <c:v>26.158142907142857</c:v>
                </c:pt>
                <c:pt idx="103">
                  <c:v>21.776999882857144</c:v>
                </c:pt>
                <c:pt idx="104">
                  <c:v>15.747142857142856</c:v>
                </c:pt>
                <c:pt idx="105">
                  <c:v>37.6</c:v>
                </c:pt>
                <c:pt idx="106">
                  <c:v>101.26128550142856</c:v>
                </c:pt>
                <c:pt idx="107">
                  <c:v>77.354000085714276</c:v>
                </c:pt>
                <c:pt idx="108">
                  <c:v>30.667142595714285</c:v>
                </c:pt>
                <c:pt idx="109">
                  <c:v>32.444142750000005</c:v>
                </c:pt>
                <c:pt idx="110">
                  <c:v>30.338148809523812</c:v>
                </c:pt>
                <c:pt idx="111">
                  <c:v>62.97</c:v>
                </c:pt>
                <c:pt idx="112">
                  <c:v>31.244571685714288</c:v>
                </c:pt>
                <c:pt idx="113" formatCode="0.00">
                  <c:v>36.038285662857142</c:v>
                </c:pt>
                <c:pt idx="114" formatCode="0.00">
                  <c:v>25.076428275714282</c:v>
                </c:pt>
                <c:pt idx="115" formatCode="0.00">
                  <c:v>24.63</c:v>
                </c:pt>
                <c:pt idx="116" formatCode="0.00">
                  <c:v>38.701428550000003</c:v>
                </c:pt>
              </c:numCache>
            </c:numRef>
          </c:val>
          <c:extLst>
            <c:ext xmlns:c16="http://schemas.microsoft.com/office/drawing/2014/chart" uri="{C3380CC4-5D6E-409C-BE32-E72D297353CC}">
              <c16:uniqueId val="{00000001-B673-4AFB-8D65-573216AF8130}"/>
            </c:ext>
          </c:extLst>
        </c:ser>
        <c:dLbls>
          <c:showLegendKey val="0"/>
          <c:showVal val="0"/>
          <c:showCatName val="0"/>
          <c:showSerName val="0"/>
          <c:showPercent val="0"/>
          <c:showBubbleSize val="0"/>
        </c:dLbls>
        <c:axId val="351129984"/>
        <c:axId val="351131904"/>
      </c:areaChart>
      <c:lineChart>
        <c:grouping val="standard"/>
        <c:varyColors val="0"/>
        <c:ser>
          <c:idx val="1"/>
          <c:order val="2"/>
          <c:tx>
            <c:strRef>
              <c:f>'12.Caudales'!$M$3</c:f>
              <c:strCache>
                <c:ptCount val="1"/>
                <c:pt idx="0">
                  <c:v>PATIVILCA</c:v>
                </c:pt>
              </c:strCache>
            </c:strRef>
          </c:tx>
          <c:spPr>
            <a:ln>
              <a:solidFill>
                <a:schemeClr val="accent1">
                  <a:lumMod val="75000"/>
                </a:schemeClr>
              </a:solidFill>
            </a:ln>
          </c:spPr>
          <c:marker>
            <c:symbol val="none"/>
          </c:marker>
          <c:val>
            <c:numRef>
              <c:f>'12.Caudales'!$M$4:$M$120</c:f>
              <c:numCache>
                <c:formatCode>0.0</c:formatCode>
                <c:ptCount val="117"/>
                <c:pt idx="0">
                  <c:v>40.61</c:v>
                </c:pt>
                <c:pt idx="1">
                  <c:v>29.82</c:v>
                </c:pt>
                <c:pt idx="2">
                  <c:v>27.06</c:v>
                </c:pt>
                <c:pt idx="3">
                  <c:v>27.93</c:v>
                </c:pt>
                <c:pt idx="4">
                  <c:v>49.585999999999999</c:v>
                </c:pt>
                <c:pt idx="5">
                  <c:v>57</c:v>
                </c:pt>
                <c:pt idx="6">
                  <c:v>52.31</c:v>
                </c:pt>
                <c:pt idx="7">
                  <c:v>57.96</c:v>
                </c:pt>
                <c:pt idx="8">
                  <c:v>100.51885660000001</c:v>
                </c:pt>
                <c:pt idx="9">
                  <c:v>75.15657152448378</c:v>
                </c:pt>
                <c:pt idx="10">
                  <c:v>52.24</c:v>
                </c:pt>
                <c:pt idx="11">
                  <c:v>44.628571101597331</c:v>
                </c:pt>
                <c:pt idx="12">
                  <c:v>42.599998474121001</c:v>
                </c:pt>
                <c:pt idx="13">
                  <c:v>49.743000030517535</c:v>
                </c:pt>
                <c:pt idx="14">
                  <c:v>54.414285387311615</c:v>
                </c:pt>
                <c:pt idx="15">
                  <c:v>47.73</c:v>
                </c:pt>
                <c:pt idx="16">
                  <c:v>42.142857687813873</c:v>
                </c:pt>
                <c:pt idx="17">
                  <c:v>27.452428545270582</c:v>
                </c:pt>
                <c:pt idx="18">
                  <c:v>21.857142584664455</c:v>
                </c:pt>
                <c:pt idx="19">
                  <c:v>19.5</c:v>
                </c:pt>
                <c:pt idx="20">
                  <c:v>19.485713958740185</c:v>
                </c:pt>
                <c:pt idx="21">
                  <c:v>16.329999999999998</c:v>
                </c:pt>
                <c:pt idx="22">
                  <c:v>15.18</c:v>
                </c:pt>
                <c:pt idx="23">
                  <c:v>15.1</c:v>
                </c:pt>
                <c:pt idx="24">
                  <c:v>18.016999930000001</c:v>
                </c:pt>
                <c:pt idx="25">
                  <c:v>16.489714209999999</c:v>
                </c:pt>
                <c:pt idx="26">
                  <c:v>16.199999810000001</c:v>
                </c:pt>
                <c:pt idx="27">
                  <c:v>12.016285760000001</c:v>
                </c:pt>
                <c:pt idx="28">
                  <c:v>10.423571450000001</c:v>
                </c:pt>
                <c:pt idx="29">
                  <c:v>10.043285640000001</c:v>
                </c:pt>
                <c:pt idx="30">
                  <c:v>10.086428642272944</c:v>
                </c:pt>
                <c:pt idx="31">
                  <c:v>12.08228561</c:v>
                </c:pt>
                <c:pt idx="32">
                  <c:v>11.874000004359614</c:v>
                </c:pt>
                <c:pt idx="33">
                  <c:v>10.842857090000001</c:v>
                </c:pt>
                <c:pt idx="34">
                  <c:v>10.48142842</c:v>
                </c:pt>
                <c:pt idx="35">
                  <c:v>11.85</c:v>
                </c:pt>
                <c:pt idx="36">
                  <c:v>12.08</c:v>
                </c:pt>
                <c:pt idx="37">
                  <c:v>11.88371427</c:v>
                </c:pt>
                <c:pt idx="38">
                  <c:v>13.06</c:v>
                </c:pt>
                <c:pt idx="39">
                  <c:v>15.945571764285715</c:v>
                </c:pt>
                <c:pt idx="40">
                  <c:v>15.848856789725129</c:v>
                </c:pt>
                <c:pt idx="41">
                  <c:v>15.549142972857144</c:v>
                </c:pt>
                <c:pt idx="42">
                  <c:v>13.17</c:v>
                </c:pt>
                <c:pt idx="43">
                  <c:v>13.18</c:v>
                </c:pt>
                <c:pt idx="44">
                  <c:v>13.49</c:v>
                </c:pt>
                <c:pt idx="45">
                  <c:v>15.4</c:v>
                </c:pt>
                <c:pt idx="46">
                  <c:v>16.408999999999999</c:v>
                </c:pt>
                <c:pt idx="47">
                  <c:v>16.328857422857144</c:v>
                </c:pt>
                <c:pt idx="48">
                  <c:v>20.236285890000001</c:v>
                </c:pt>
                <c:pt idx="49">
                  <c:v>19.809999999999999</c:v>
                </c:pt>
                <c:pt idx="50">
                  <c:v>21.91</c:v>
                </c:pt>
                <c:pt idx="51">
                  <c:v>22</c:v>
                </c:pt>
                <c:pt idx="52">
                  <c:v>41.55</c:v>
                </c:pt>
                <c:pt idx="53">
                  <c:v>39.6</c:v>
                </c:pt>
                <c:pt idx="54">
                  <c:v>73.650000000000006</c:v>
                </c:pt>
                <c:pt idx="55">
                  <c:v>65.03</c:v>
                </c:pt>
                <c:pt idx="56">
                  <c:v>56.95</c:v>
                </c:pt>
                <c:pt idx="57">
                  <c:v>61.87</c:v>
                </c:pt>
                <c:pt idx="58">
                  <c:v>77.569999999999993</c:v>
                </c:pt>
                <c:pt idx="59">
                  <c:v>86.94</c:v>
                </c:pt>
                <c:pt idx="60">
                  <c:v>85.13</c:v>
                </c:pt>
                <c:pt idx="61">
                  <c:v>84.78</c:v>
                </c:pt>
                <c:pt idx="62">
                  <c:v>84.78</c:v>
                </c:pt>
                <c:pt idx="63">
                  <c:v>106.16</c:v>
                </c:pt>
                <c:pt idx="64">
                  <c:v>101.71</c:v>
                </c:pt>
                <c:pt idx="65">
                  <c:v>83.1</c:v>
                </c:pt>
                <c:pt idx="66">
                  <c:v>61.23</c:v>
                </c:pt>
                <c:pt idx="67">
                  <c:v>49.8</c:v>
                </c:pt>
                <c:pt idx="68">
                  <c:v>40.21</c:v>
                </c:pt>
                <c:pt idx="69">
                  <c:v>43.46</c:v>
                </c:pt>
                <c:pt idx="70">
                  <c:v>35.65</c:v>
                </c:pt>
                <c:pt idx="71">
                  <c:v>26.22</c:v>
                </c:pt>
                <c:pt idx="72">
                  <c:v>27.95</c:v>
                </c:pt>
                <c:pt idx="73">
                  <c:v>32.409999999999997</c:v>
                </c:pt>
                <c:pt idx="74">
                  <c:v>28.93</c:v>
                </c:pt>
                <c:pt idx="75">
                  <c:v>26.59</c:v>
                </c:pt>
                <c:pt idx="76">
                  <c:v>23.61</c:v>
                </c:pt>
                <c:pt idx="77">
                  <c:v>24.94</c:v>
                </c:pt>
                <c:pt idx="78">
                  <c:v>25.54</c:v>
                </c:pt>
                <c:pt idx="79">
                  <c:v>23.56</c:v>
                </c:pt>
                <c:pt idx="80">
                  <c:v>22.4</c:v>
                </c:pt>
                <c:pt idx="81">
                  <c:v>21.29</c:v>
                </c:pt>
                <c:pt idx="82">
                  <c:v>19.34</c:v>
                </c:pt>
                <c:pt idx="83">
                  <c:v>19.649999999999999</c:v>
                </c:pt>
                <c:pt idx="84">
                  <c:v>18.420000000000002</c:v>
                </c:pt>
                <c:pt idx="85">
                  <c:v>17.170000000000002</c:v>
                </c:pt>
                <c:pt idx="86">
                  <c:v>17.47</c:v>
                </c:pt>
                <c:pt idx="87">
                  <c:v>13.42</c:v>
                </c:pt>
                <c:pt idx="88">
                  <c:v>11.2</c:v>
                </c:pt>
                <c:pt idx="89">
                  <c:v>11</c:v>
                </c:pt>
                <c:pt idx="90">
                  <c:v>11.14</c:v>
                </c:pt>
                <c:pt idx="91">
                  <c:v>12.8</c:v>
                </c:pt>
                <c:pt idx="92">
                  <c:v>14.41</c:v>
                </c:pt>
                <c:pt idx="93">
                  <c:v>15.87</c:v>
                </c:pt>
                <c:pt idx="94">
                  <c:v>19.61</c:v>
                </c:pt>
                <c:pt idx="95">
                  <c:v>21.85</c:v>
                </c:pt>
                <c:pt idx="96">
                  <c:v>16.79</c:v>
                </c:pt>
                <c:pt idx="97">
                  <c:v>16.010000000000002</c:v>
                </c:pt>
                <c:pt idx="98">
                  <c:v>14.72</c:v>
                </c:pt>
                <c:pt idx="99">
                  <c:v>18.932000297142856</c:v>
                </c:pt>
                <c:pt idx="100">
                  <c:v>28.48371397</c:v>
                </c:pt>
                <c:pt idx="101">
                  <c:v>32.583286012857144</c:v>
                </c:pt>
                <c:pt idx="102">
                  <c:v>34.501856668571428</c:v>
                </c:pt>
                <c:pt idx="103">
                  <c:v>27.781857355714287</c:v>
                </c:pt>
                <c:pt idx="104">
                  <c:v>29.44</c:v>
                </c:pt>
                <c:pt idx="105">
                  <c:v>42.880857194285717</c:v>
                </c:pt>
                <c:pt idx="106">
                  <c:v>74.002572194285705</c:v>
                </c:pt>
                <c:pt idx="107">
                  <c:v>77.812570845714291</c:v>
                </c:pt>
                <c:pt idx="108">
                  <c:v>61.531714848571433</c:v>
                </c:pt>
                <c:pt idx="109">
                  <c:v>54.024142672857138</c:v>
                </c:pt>
                <c:pt idx="110">
                  <c:v>59.271427155714285</c:v>
                </c:pt>
                <c:pt idx="111">
                  <c:v>78.025571005714284</c:v>
                </c:pt>
                <c:pt idx="112">
                  <c:v>61.11871501571428</c:v>
                </c:pt>
                <c:pt idx="113">
                  <c:v>84.500714981428573</c:v>
                </c:pt>
                <c:pt idx="114">
                  <c:v>83.643855504285725</c:v>
                </c:pt>
                <c:pt idx="115">
                  <c:v>98.99</c:v>
                </c:pt>
                <c:pt idx="116">
                  <c:v>106.64928652857144</c:v>
                </c:pt>
              </c:numCache>
            </c:numRef>
          </c:val>
          <c:smooth val="0"/>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marker val="1"/>
        <c:smooth val="0"/>
        <c:axId val="351129984"/>
        <c:axId val="351131904"/>
      </c:lineChart>
      <c:catAx>
        <c:axId val="351129984"/>
        <c:scaling>
          <c:orientation val="minMax"/>
        </c:scaling>
        <c:delete val="0"/>
        <c:axPos val="b"/>
        <c:title>
          <c:tx>
            <c:rich>
              <a:bodyPr/>
              <a:lstStyle/>
              <a:p>
                <a:pPr>
                  <a:defRPr/>
                </a:pPr>
                <a:r>
                  <a:rPr lang="en-US"/>
                  <a:t>Semanas</a:t>
                </a:r>
              </a:p>
            </c:rich>
          </c:tx>
          <c:layout>
            <c:manualLayout>
              <c:xMode val="edge"/>
              <c:yMode val="edge"/>
              <c:x val="0.90917390718557145"/>
              <c:y val="0.95220372705602407"/>
            </c:manualLayout>
          </c:layout>
          <c:overlay val="0"/>
        </c:title>
        <c:numFmt formatCode="General" sourceLinked="1"/>
        <c:majorTickMark val="out"/>
        <c:minorTickMark val="none"/>
        <c:tickLblPos val="nextTo"/>
        <c:crossAx val="351131904"/>
        <c:crosses val="autoZero"/>
        <c:auto val="1"/>
        <c:lblAlgn val="ctr"/>
        <c:lblOffset val="100"/>
        <c:tickLblSkip val="4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between"/>
      </c:valAx>
    </c:plotArea>
    <c:legend>
      <c:legendPos val="t"/>
      <c:layout>
        <c:manualLayout>
          <c:xMode val="edge"/>
          <c:yMode val="edge"/>
          <c:x val="0.20820113575646959"/>
          <c:y val="0.15812672638644781"/>
          <c:w val="0.64000187784167084"/>
          <c:h val="6.5637234474917552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DE LOS RÍOS RÍMAC Y SANTA EULALIA</a:t>
            </a:r>
          </a:p>
        </c:rich>
      </c:tx>
      <c:overlay val="1"/>
    </c:title>
    <c:autoTitleDeleted val="0"/>
    <c:plotArea>
      <c:layout>
        <c:manualLayout>
          <c:layoutTarget val="inner"/>
          <c:xMode val="edge"/>
          <c:yMode val="edge"/>
          <c:x val="5.569664839908544E-2"/>
          <c:y val="0.15679340939907641"/>
          <c:w val="0.92583790996713644"/>
          <c:h val="0.53782158106056432"/>
        </c:manualLayout>
      </c:layout>
      <c:areaChart>
        <c:grouping val="standard"/>
        <c:varyColors val="0"/>
        <c:ser>
          <c:idx val="2"/>
          <c:order val="0"/>
          <c:tx>
            <c:strRef>
              <c:f>'13.Caudales'!$Q$3</c:f>
              <c:strCache>
                <c:ptCount val="1"/>
                <c:pt idx="0">
                  <c:v>RÍMAC</c:v>
                </c:pt>
              </c:strCache>
            </c:strRef>
          </c:tx>
          <c:spPr>
            <a:solidFill>
              <a:schemeClr val="accent5">
                <a:lumMod val="60000"/>
                <a:lumOff val="40000"/>
              </a:schemeClr>
            </a:solidFill>
          </c:spPr>
          <c:cat>
            <c:multiLvlStrRef>
              <c:f>'13.Caudales'!$N$4:$O$120</c:f>
              <c:multiLvlStrCache>
                <c:ptCount val="116"/>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lvl>
                <c:lvl>
                  <c:pt idx="0">
                    <c:v>2016</c:v>
                  </c:pt>
                  <c:pt idx="52">
                    <c:v>2017</c:v>
                  </c:pt>
                  <c:pt idx="104">
                    <c:v>2018</c:v>
                  </c:pt>
                </c:lvl>
              </c:multiLvlStrCache>
            </c:multiLvlStrRef>
          </c:cat>
          <c:val>
            <c:numRef>
              <c:f>'13.Caudales'!$Q$4:$Q$120</c:f>
              <c:numCache>
                <c:formatCode>0.0</c:formatCode>
                <c:ptCount val="117"/>
                <c:pt idx="0">
                  <c:v>12.12</c:v>
                </c:pt>
                <c:pt idx="1">
                  <c:v>10.45</c:v>
                </c:pt>
                <c:pt idx="2">
                  <c:v>10.396000000000001</c:v>
                </c:pt>
                <c:pt idx="3">
                  <c:v>10.32</c:v>
                </c:pt>
                <c:pt idx="4">
                  <c:v>14.34</c:v>
                </c:pt>
                <c:pt idx="5">
                  <c:v>14.98</c:v>
                </c:pt>
                <c:pt idx="6">
                  <c:v>15.86</c:v>
                </c:pt>
                <c:pt idx="7">
                  <c:v>22.12</c:v>
                </c:pt>
                <c:pt idx="8">
                  <c:v>31.986428669999999</c:v>
                </c:pt>
                <c:pt idx="9">
                  <c:v>21.817856924874398</c:v>
                </c:pt>
                <c:pt idx="10">
                  <c:v>21.645000185285259</c:v>
                </c:pt>
                <c:pt idx="11">
                  <c:v>15.247000013078916</c:v>
                </c:pt>
                <c:pt idx="12">
                  <c:v>17.322999954223601</c:v>
                </c:pt>
                <c:pt idx="13">
                  <c:v>14.828142711094401</c:v>
                </c:pt>
                <c:pt idx="14">
                  <c:v>15.017142977033298</c:v>
                </c:pt>
                <c:pt idx="15">
                  <c:v>13.98</c:v>
                </c:pt>
                <c:pt idx="16">
                  <c:v>12.944285669999999</c:v>
                </c:pt>
                <c:pt idx="17">
                  <c:v>10.727142742701899</c:v>
                </c:pt>
                <c:pt idx="18">
                  <c:v>9.4342857088361427</c:v>
                </c:pt>
                <c:pt idx="19">
                  <c:v>9.1999999999999993</c:v>
                </c:pt>
                <c:pt idx="20">
                  <c:v>9.0128573008945967</c:v>
                </c:pt>
                <c:pt idx="21">
                  <c:v>7.95</c:v>
                </c:pt>
                <c:pt idx="22">
                  <c:v>7.6</c:v>
                </c:pt>
                <c:pt idx="23">
                  <c:v>9.57</c:v>
                </c:pt>
                <c:pt idx="24">
                  <c:v>9.0548571179999993</c:v>
                </c:pt>
                <c:pt idx="25">
                  <c:v>8.8612857550000008</c:v>
                </c:pt>
                <c:pt idx="26">
                  <c:v>8.3185714990000008</c:v>
                </c:pt>
                <c:pt idx="27">
                  <c:v>7.789714268</c:v>
                </c:pt>
                <c:pt idx="28">
                  <c:v>7.1615714349999999</c:v>
                </c:pt>
                <c:pt idx="29">
                  <c:v>6.6714285440000003</c:v>
                </c:pt>
                <c:pt idx="30">
                  <c:v>6.2387143543788328</c:v>
                </c:pt>
                <c:pt idx="31">
                  <c:v>6.1697142459999998</c:v>
                </c:pt>
                <c:pt idx="32">
                  <c:v>6.3728570940000004</c:v>
                </c:pt>
                <c:pt idx="33">
                  <c:v>6.1195714130000001</c:v>
                </c:pt>
                <c:pt idx="34">
                  <c:v>5.9814286230000002</c:v>
                </c:pt>
                <c:pt idx="35">
                  <c:v>6.03</c:v>
                </c:pt>
                <c:pt idx="36">
                  <c:v>6.03</c:v>
                </c:pt>
                <c:pt idx="37">
                  <c:v>6.5951428410000004</c:v>
                </c:pt>
                <c:pt idx="38">
                  <c:v>6.84</c:v>
                </c:pt>
                <c:pt idx="39">
                  <c:v>7.6862857681428576</c:v>
                </c:pt>
                <c:pt idx="40">
                  <c:v>7.1000001089913463</c:v>
                </c:pt>
                <c:pt idx="41">
                  <c:v>6.7610000201428573</c:v>
                </c:pt>
                <c:pt idx="42">
                  <c:v>6.53</c:v>
                </c:pt>
                <c:pt idx="43">
                  <c:v>7.58</c:v>
                </c:pt>
                <c:pt idx="44">
                  <c:v>6.95</c:v>
                </c:pt>
                <c:pt idx="45">
                  <c:v>6.8571429249999998</c:v>
                </c:pt>
                <c:pt idx="46">
                  <c:v>6.9940000260000001</c:v>
                </c:pt>
                <c:pt idx="47">
                  <c:v>7.1124285970000001</c:v>
                </c:pt>
                <c:pt idx="48">
                  <c:v>8.43</c:v>
                </c:pt>
                <c:pt idx="49">
                  <c:v>8.32</c:v>
                </c:pt>
                <c:pt idx="50">
                  <c:v>9.08</c:v>
                </c:pt>
                <c:pt idx="51">
                  <c:v>8.42</c:v>
                </c:pt>
                <c:pt idx="52">
                  <c:v>13.85</c:v>
                </c:pt>
                <c:pt idx="53">
                  <c:v>14.96</c:v>
                </c:pt>
                <c:pt idx="54">
                  <c:v>28.98</c:v>
                </c:pt>
                <c:pt idx="55">
                  <c:v>30.46</c:v>
                </c:pt>
                <c:pt idx="56">
                  <c:v>21.36</c:v>
                </c:pt>
                <c:pt idx="57">
                  <c:v>25.42</c:v>
                </c:pt>
                <c:pt idx="58">
                  <c:v>35.43</c:v>
                </c:pt>
                <c:pt idx="59">
                  <c:v>30.45</c:v>
                </c:pt>
                <c:pt idx="60">
                  <c:v>37.72</c:v>
                </c:pt>
                <c:pt idx="61">
                  <c:v>36.46</c:v>
                </c:pt>
                <c:pt idx="62">
                  <c:v>35.590000000000003</c:v>
                </c:pt>
                <c:pt idx="63">
                  <c:v>37.82</c:v>
                </c:pt>
                <c:pt idx="64">
                  <c:v>35.93</c:v>
                </c:pt>
                <c:pt idx="65">
                  <c:v>42.9</c:v>
                </c:pt>
                <c:pt idx="66">
                  <c:v>31.19</c:v>
                </c:pt>
                <c:pt idx="67">
                  <c:v>22.8</c:v>
                </c:pt>
                <c:pt idx="68">
                  <c:v>20.18</c:v>
                </c:pt>
                <c:pt idx="69">
                  <c:v>19.84</c:v>
                </c:pt>
                <c:pt idx="70">
                  <c:v>21.4</c:v>
                </c:pt>
                <c:pt idx="71">
                  <c:v>17.23</c:v>
                </c:pt>
                <c:pt idx="72">
                  <c:v>16.09</c:v>
                </c:pt>
                <c:pt idx="73">
                  <c:v>15.1</c:v>
                </c:pt>
                <c:pt idx="74">
                  <c:v>14.28</c:v>
                </c:pt>
                <c:pt idx="75">
                  <c:v>13.3</c:v>
                </c:pt>
                <c:pt idx="76">
                  <c:v>12.63</c:v>
                </c:pt>
                <c:pt idx="77">
                  <c:v>11.92</c:v>
                </c:pt>
                <c:pt idx="78">
                  <c:v>11.92</c:v>
                </c:pt>
                <c:pt idx="79">
                  <c:v>11.04</c:v>
                </c:pt>
                <c:pt idx="80">
                  <c:v>10.27</c:v>
                </c:pt>
                <c:pt idx="81">
                  <c:v>9.4700000000000006</c:v>
                </c:pt>
                <c:pt idx="82">
                  <c:v>9.0500000000000007</c:v>
                </c:pt>
                <c:pt idx="83">
                  <c:v>9.9</c:v>
                </c:pt>
                <c:pt idx="84">
                  <c:v>9.17</c:v>
                </c:pt>
                <c:pt idx="85">
                  <c:v>7.78</c:v>
                </c:pt>
                <c:pt idx="86">
                  <c:v>7.73</c:v>
                </c:pt>
                <c:pt idx="87">
                  <c:v>7.1</c:v>
                </c:pt>
                <c:pt idx="88">
                  <c:v>7.53</c:v>
                </c:pt>
                <c:pt idx="89">
                  <c:v>9.73</c:v>
                </c:pt>
                <c:pt idx="90">
                  <c:v>7.21</c:v>
                </c:pt>
                <c:pt idx="91">
                  <c:v>6.89</c:v>
                </c:pt>
                <c:pt idx="92">
                  <c:v>7.51</c:v>
                </c:pt>
                <c:pt idx="93">
                  <c:v>7.92</c:v>
                </c:pt>
                <c:pt idx="94">
                  <c:v>9.16</c:v>
                </c:pt>
                <c:pt idx="95">
                  <c:v>8.81</c:v>
                </c:pt>
                <c:pt idx="96">
                  <c:v>8.3800000000000008</c:v>
                </c:pt>
                <c:pt idx="97">
                  <c:v>7.55</c:v>
                </c:pt>
                <c:pt idx="98">
                  <c:v>7.39</c:v>
                </c:pt>
                <c:pt idx="99">
                  <c:v>7.9678571564285718</c:v>
                </c:pt>
                <c:pt idx="100">
                  <c:v>8.4875713758571436</c:v>
                </c:pt>
                <c:pt idx="101">
                  <c:v>8.7257142747142868</c:v>
                </c:pt>
                <c:pt idx="102">
                  <c:v>9.7215715127142861</c:v>
                </c:pt>
                <c:pt idx="103">
                  <c:v>10.323285784571427</c:v>
                </c:pt>
                <c:pt idx="104">
                  <c:v>10.34</c:v>
                </c:pt>
                <c:pt idx="105">
                  <c:v>13.730999947142859</c:v>
                </c:pt>
                <c:pt idx="106">
                  <c:v>15.983285902857142</c:v>
                </c:pt>
                <c:pt idx="107">
                  <c:v>21.988571574285714</c:v>
                </c:pt>
                <c:pt idx="108">
                  <c:v>17.729000225714284</c:v>
                </c:pt>
                <c:pt idx="109">
                  <c:v>13.582571572857143</c:v>
                </c:pt>
                <c:pt idx="110">
                  <c:v>14.722571237142859</c:v>
                </c:pt>
                <c:pt idx="111">
                  <c:v>18.48</c:v>
                </c:pt>
                <c:pt idx="112">
                  <c:v>21.652428627142854</c:v>
                </c:pt>
                <c:pt idx="113">
                  <c:v>30.272714344285713</c:v>
                </c:pt>
                <c:pt idx="114">
                  <c:v>28.071857179999999</c:v>
                </c:pt>
                <c:pt idx="115">
                  <c:v>29.90999984714286</c:v>
                </c:pt>
                <c:pt idx="116">
                  <c:v>28.360142844285718</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SANTA EULALIA</c:v>
                </c:pt>
              </c:strCache>
            </c:strRef>
          </c:tx>
          <c:spPr>
            <a:solidFill>
              <a:schemeClr val="accent5">
                <a:lumMod val="75000"/>
              </a:schemeClr>
            </a:solidFill>
            <a:ln w="25400">
              <a:noFill/>
            </a:ln>
          </c:spPr>
          <c:cat>
            <c:multiLvlStrRef>
              <c:f>'13.Caudales'!$N$4:$O$120</c:f>
              <c:multiLvlStrCache>
                <c:ptCount val="116"/>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lvl>
                <c:lvl>
                  <c:pt idx="0">
                    <c:v>2016</c:v>
                  </c:pt>
                  <c:pt idx="52">
                    <c:v>2017</c:v>
                  </c:pt>
                  <c:pt idx="104">
                    <c:v>2018</c:v>
                  </c:pt>
                </c:lvl>
              </c:multiLvlStrCache>
            </c:multiLvlStrRef>
          </c:cat>
          <c:val>
            <c:numRef>
              <c:f>'13.Caudales'!$R$4:$R$120</c:f>
              <c:numCache>
                <c:formatCode>0.0</c:formatCode>
                <c:ptCount val="117"/>
                <c:pt idx="0">
                  <c:v>8.33</c:v>
                </c:pt>
                <c:pt idx="1">
                  <c:v>5.38</c:v>
                </c:pt>
                <c:pt idx="2">
                  <c:v>5.29</c:v>
                </c:pt>
                <c:pt idx="3">
                  <c:v>6.0640000000000001</c:v>
                </c:pt>
                <c:pt idx="4">
                  <c:v>9.59</c:v>
                </c:pt>
                <c:pt idx="5">
                  <c:v>12.82</c:v>
                </c:pt>
                <c:pt idx="6">
                  <c:v>12.43</c:v>
                </c:pt>
                <c:pt idx="7">
                  <c:v>19.3</c:v>
                </c:pt>
                <c:pt idx="8">
                  <c:v>19.514333090000001</c:v>
                </c:pt>
                <c:pt idx="9">
                  <c:v>20.1870002746582</c:v>
                </c:pt>
                <c:pt idx="10">
                  <c:v>18.452999932425314</c:v>
                </c:pt>
                <c:pt idx="11">
                  <c:v>12.7100000381469</c:v>
                </c:pt>
                <c:pt idx="12">
                  <c:v>15.171999931335399</c:v>
                </c:pt>
                <c:pt idx="13">
                  <c:v>13.217000007629398</c:v>
                </c:pt>
                <c:pt idx="14">
                  <c:v>11.291000366210898</c:v>
                </c:pt>
                <c:pt idx="15">
                  <c:v>11.63</c:v>
                </c:pt>
                <c:pt idx="16">
                  <c:v>10.010000228881799</c:v>
                </c:pt>
                <c:pt idx="17">
                  <c:v>6.3112858363560251</c:v>
                </c:pt>
                <c:pt idx="18">
                  <c:v>7.4910001754760689</c:v>
                </c:pt>
                <c:pt idx="19">
                  <c:v>6.8</c:v>
                </c:pt>
                <c:pt idx="20">
                  <c:v>5.4099998474121005</c:v>
                </c:pt>
                <c:pt idx="21">
                  <c:v>3.82</c:v>
                </c:pt>
                <c:pt idx="22">
                  <c:v>3.22</c:v>
                </c:pt>
                <c:pt idx="23">
                  <c:v>3.42</c:v>
                </c:pt>
                <c:pt idx="24">
                  <c:v>3.2130000590000001</c:v>
                </c:pt>
                <c:pt idx="25">
                  <c:v>3.5</c:v>
                </c:pt>
                <c:pt idx="26">
                  <c:v>4.0900001530000001</c:v>
                </c:pt>
                <c:pt idx="27">
                  <c:v>3.119999886</c:v>
                </c:pt>
                <c:pt idx="28">
                  <c:v>3.4249999519999998</c:v>
                </c:pt>
                <c:pt idx="29">
                  <c:v>2.8789999489999998</c:v>
                </c:pt>
                <c:pt idx="30">
                  <c:v>2.9382856232779297</c:v>
                </c:pt>
                <c:pt idx="31">
                  <c:v>3.2030000689999998</c:v>
                </c:pt>
                <c:pt idx="32">
                  <c:v>2.841857144</c:v>
                </c:pt>
                <c:pt idx="33">
                  <c:v>3.058000088</c:v>
                </c:pt>
                <c:pt idx="34">
                  <c:v>1.506999969</c:v>
                </c:pt>
                <c:pt idx="35">
                  <c:v>2.8</c:v>
                </c:pt>
                <c:pt idx="36">
                  <c:v>2.37</c:v>
                </c:pt>
                <c:pt idx="37">
                  <c:v>3.0060000420000001</c:v>
                </c:pt>
                <c:pt idx="38">
                  <c:v>3.32</c:v>
                </c:pt>
                <c:pt idx="39">
                  <c:v>3.1560000009999998</c:v>
                </c:pt>
                <c:pt idx="40">
                  <c:v>2.9028571673801928</c:v>
                </c:pt>
                <c:pt idx="41">
                  <c:v>2.8671428815714286</c:v>
                </c:pt>
                <c:pt idx="42">
                  <c:v>2.37</c:v>
                </c:pt>
                <c:pt idx="43">
                  <c:v>4.8899999999999997</c:v>
                </c:pt>
                <c:pt idx="44">
                  <c:v>1.61</c:v>
                </c:pt>
                <c:pt idx="45">
                  <c:v>1.6428571599999999</c:v>
                </c:pt>
                <c:pt idx="46">
                  <c:v>1.5142857009999999</c:v>
                </c:pt>
                <c:pt idx="47">
                  <c:v>1.4714285645714287</c:v>
                </c:pt>
                <c:pt idx="48">
                  <c:v>2.2400000000000002</c:v>
                </c:pt>
                <c:pt idx="49">
                  <c:v>2.19</c:v>
                </c:pt>
                <c:pt idx="50">
                  <c:v>3.71</c:v>
                </c:pt>
                <c:pt idx="51">
                  <c:v>3.57</c:v>
                </c:pt>
                <c:pt idx="52">
                  <c:v>11.3</c:v>
                </c:pt>
                <c:pt idx="53">
                  <c:v>15.4</c:v>
                </c:pt>
                <c:pt idx="54">
                  <c:v>21.94</c:v>
                </c:pt>
                <c:pt idx="55">
                  <c:v>23.91</c:v>
                </c:pt>
                <c:pt idx="56">
                  <c:v>18.07</c:v>
                </c:pt>
                <c:pt idx="57">
                  <c:v>21.42</c:v>
                </c:pt>
                <c:pt idx="58">
                  <c:v>25.12</c:v>
                </c:pt>
                <c:pt idx="59">
                  <c:v>23.33</c:v>
                </c:pt>
                <c:pt idx="60">
                  <c:v>24.83</c:v>
                </c:pt>
                <c:pt idx="61">
                  <c:v>24.95</c:v>
                </c:pt>
                <c:pt idx="62">
                  <c:v>26.89</c:v>
                </c:pt>
                <c:pt idx="63">
                  <c:v>20.6</c:v>
                </c:pt>
                <c:pt idx="64">
                  <c:v>24.02</c:v>
                </c:pt>
                <c:pt idx="65">
                  <c:v>17.87</c:v>
                </c:pt>
                <c:pt idx="66">
                  <c:v>17.87</c:v>
                </c:pt>
                <c:pt idx="67">
                  <c:v>11.46</c:v>
                </c:pt>
                <c:pt idx="68">
                  <c:v>11.46</c:v>
                </c:pt>
                <c:pt idx="69">
                  <c:v>10.36</c:v>
                </c:pt>
                <c:pt idx="70">
                  <c:v>9.25</c:v>
                </c:pt>
                <c:pt idx="71">
                  <c:v>6.32</c:v>
                </c:pt>
                <c:pt idx="72">
                  <c:v>6.32</c:v>
                </c:pt>
                <c:pt idx="73">
                  <c:v>5.59</c:v>
                </c:pt>
                <c:pt idx="74">
                  <c:v>4.8499999999999996</c:v>
                </c:pt>
                <c:pt idx="75">
                  <c:v>4.8499999999999996</c:v>
                </c:pt>
                <c:pt idx="76">
                  <c:v>3.77</c:v>
                </c:pt>
                <c:pt idx="77">
                  <c:v>3.77</c:v>
                </c:pt>
                <c:pt idx="78">
                  <c:v>3.91</c:v>
                </c:pt>
                <c:pt idx="79">
                  <c:v>3.91</c:v>
                </c:pt>
                <c:pt idx="80">
                  <c:v>3.42</c:v>
                </c:pt>
                <c:pt idx="81">
                  <c:v>3.42</c:v>
                </c:pt>
                <c:pt idx="82">
                  <c:v>3.3</c:v>
                </c:pt>
                <c:pt idx="83">
                  <c:v>2.68</c:v>
                </c:pt>
                <c:pt idx="84">
                  <c:v>2.4300000000000002</c:v>
                </c:pt>
                <c:pt idx="85">
                  <c:v>2.61</c:v>
                </c:pt>
                <c:pt idx="86">
                  <c:v>3.07</c:v>
                </c:pt>
                <c:pt idx="87">
                  <c:v>3.57</c:v>
                </c:pt>
                <c:pt idx="88">
                  <c:v>5.04</c:v>
                </c:pt>
                <c:pt idx="89">
                  <c:v>3.75</c:v>
                </c:pt>
                <c:pt idx="90">
                  <c:v>3.83</c:v>
                </c:pt>
                <c:pt idx="91">
                  <c:v>3.2</c:v>
                </c:pt>
                <c:pt idx="92">
                  <c:v>3.26</c:v>
                </c:pt>
                <c:pt idx="93">
                  <c:v>3.59</c:v>
                </c:pt>
                <c:pt idx="94">
                  <c:v>3.99</c:v>
                </c:pt>
                <c:pt idx="95">
                  <c:v>5.0199999999999996</c:v>
                </c:pt>
                <c:pt idx="96">
                  <c:v>4.2</c:v>
                </c:pt>
                <c:pt idx="97">
                  <c:v>3.7</c:v>
                </c:pt>
                <c:pt idx="98">
                  <c:v>3.85</c:v>
                </c:pt>
                <c:pt idx="99">
                  <c:v>3.558142900428571</c:v>
                </c:pt>
                <c:pt idx="100">
                  <c:v>3.2600000074285718</c:v>
                </c:pt>
                <c:pt idx="101">
                  <c:v>3.4628571441428577</c:v>
                </c:pt>
                <c:pt idx="102">
                  <c:v>4.2539999484285715</c:v>
                </c:pt>
                <c:pt idx="103">
                  <c:v>4.6457142829999993</c:v>
                </c:pt>
                <c:pt idx="104">
                  <c:v>4.4628571428571426</c:v>
                </c:pt>
                <c:pt idx="105">
                  <c:v>3.5944285392857145</c:v>
                </c:pt>
                <c:pt idx="106">
                  <c:v>8.3045714242857152</c:v>
                </c:pt>
                <c:pt idx="107">
                  <c:v>15.598142828000002</c:v>
                </c:pt>
                <c:pt idx="108">
                  <c:v>13.724571365714285</c:v>
                </c:pt>
                <c:pt idx="109">
                  <c:v>8.6634286477142854</c:v>
                </c:pt>
                <c:pt idx="110">
                  <c:v>11.071428435428571</c:v>
                </c:pt>
                <c:pt idx="111">
                  <c:v>14.97</c:v>
                </c:pt>
                <c:pt idx="112">
                  <c:v>14.185285431142857</c:v>
                </c:pt>
                <c:pt idx="113">
                  <c:v>17.434571538571429</c:v>
                </c:pt>
                <c:pt idx="114">
                  <c:v>17.048571724285715</c:v>
                </c:pt>
                <c:pt idx="115">
                  <c:v>21.62</c:v>
                </c:pt>
                <c:pt idx="116">
                  <c:v>17.439428465714283</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txPr>
          <a:bodyPr/>
          <a:lstStyle/>
          <a:p>
            <a:pPr>
              <a:defRPr b="1"/>
            </a:pPr>
            <a:endParaRPr lang="es-PE"/>
          </a:p>
        </c:txPr>
        <c:crossAx val="351281152"/>
        <c:crosses val="autoZero"/>
        <c:auto val="1"/>
        <c:lblAlgn val="ctr"/>
        <c:lblOffset val="100"/>
        <c:tickLblSkip val="40"/>
        <c:noMultiLvlLbl val="0"/>
      </c:catAx>
      <c:valAx>
        <c:axId val="351281152"/>
        <c:scaling>
          <c:orientation val="minMax"/>
        </c:scaling>
        <c:delete val="0"/>
        <c:axPos val="l"/>
        <c:majorGridlines/>
        <c:title>
          <c:tx>
            <c:rich>
              <a:bodyPr rot="0" vert="horz"/>
              <a:lstStyle/>
              <a:p>
                <a:pPr>
                  <a:defRPr/>
                </a:pPr>
                <a:r>
                  <a:rPr lang="en-US"/>
                  <a:t>m3/s</a:t>
                </a:r>
              </a:p>
            </c:rich>
          </c:tx>
          <c:layout>
            <c:manualLayout>
              <c:xMode val="edge"/>
              <c:yMode val="edge"/>
              <c:x val="5.7133994293922892E-3"/>
              <c:y val="3.3573341769482234E-2"/>
            </c:manualLayout>
          </c:layout>
          <c:overlay val="0"/>
        </c:title>
        <c:numFmt formatCode="0" sourceLinked="0"/>
        <c:majorTickMark val="out"/>
        <c:minorTickMark val="none"/>
        <c:tickLblPos val="nextTo"/>
        <c:crossAx val="351274880"/>
        <c:crosses val="autoZero"/>
        <c:crossBetween val="between"/>
      </c:valAx>
    </c:plotArea>
    <c:legend>
      <c:legendPos val="t"/>
      <c:layout>
        <c:manualLayout>
          <c:xMode val="edge"/>
          <c:yMode val="edge"/>
          <c:x val="0.34517445072178465"/>
          <c:y val="0.18191753664452179"/>
          <c:w val="0.33978052701922146"/>
          <c:h val="6.4264558887561857E-2"/>
        </c:manualLayout>
      </c:layout>
      <c:overlay val="0"/>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62124993956389307"/>
        </c:manualLayout>
      </c:layout>
      <c:areaChart>
        <c:grouping val="standard"/>
        <c:varyColors val="0"/>
        <c:ser>
          <c:idx val="2"/>
          <c:order val="0"/>
          <c:tx>
            <c:strRef>
              <c:f>'13.Caudales'!$S$3</c:f>
              <c:strCache>
                <c:ptCount val="1"/>
                <c:pt idx="0">
                  <c:v>MANTARO</c:v>
                </c:pt>
              </c:strCache>
            </c:strRef>
          </c:tx>
          <c:spPr>
            <a:solidFill>
              <a:schemeClr val="accent5">
                <a:lumMod val="75000"/>
              </a:schemeClr>
            </a:solidFill>
          </c:spPr>
          <c:cat>
            <c:multiLvlStrRef>
              <c:f>'13.Caudales'!$N$4:$O$120</c:f>
              <c:multiLvlStrCache>
                <c:ptCount val="116"/>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lvl>
                <c:lvl>
                  <c:pt idx="0">
                    <c:v>2016</c:v>
                  </c:pt>
                  <c:pt idx="52">
                    <c:v>2017</c:v>
                  </c:pt>
                  <c:pt idx="104">
                    <c:v>2018</c:v>
                  </c:pt>
                </c:lvl>
              </c:multiLvlStrCache>
            </c:multiLvlStrRef>
          </c:cat>
          <c:val>
            <c:numRef>
              <c:f>'13.Caudales'!$S$4:$S$120</c:f>
              <c:numCache>
                <c:formatCode>0.0</c:formatCode>
                <c:ptCount val="117"/>
                <c:pt idx="0">
                  <c:v>165.03200000000001</c:v>
                </c:pt>
                <c:pt idx="1">
                  <c:v>137.04</c:v>
                </c:pt>
                <c:pt idx="2">
                  <c:v>102.45</c:v>
                </c:pt>
                <c:pt idx="3">
                  <c:v>93.71</c:v>
                </c:pt>
                <c:pt idx="4">
                  <c:v>142.55000000000001</c:v>
                </c:pt>
                <c:pt idx="5">
                  <c:v>223.15</c:v>
                </c:pt>
                <c:pt idx="6">
                  <c:v>223.86</c:v>
                </c:pt>
                <c:pt idx="7">
                  <c:v>297.45999999999998</c:v>
                </c:pt>
                <c:pt idx="8">
                  <c:v>326.48699649999998</c:v>
                </c:pt>
                <c:pt idx="9">
                  <c:v>281.91442869999997</c:v>
                </c:pt>
                <c:pt idx="10">
                  <c:v>302.97000000000003</c:v>
                </c:pt>
                <c:pt idx="11">
                  <c:v>179.33771623883899</c:v>
                </c:pt>
                <c:pt idx="12">
                  <c:v>130.67500305175699</c:v>
                </c:pt>
                <c:pt idx="13">
                  <c:v>121.81457192557171</c:v>
                </c:pt>
                <c:pt idx="14">
                  <c:v>184.69442967006074</c:v>
                </c:pt>
                <c:pt idx="15">
                  <c:v>164.52</c:v>
                </c:pt>
                <c:pt idx="16">
                  <c:v>152.88357325962556</c:v>
                </c:pt>
                <c:pt idx="17">
                  <c:v>98.225285121372636</c:v>
                </c:pt>
                <c:pt idx="18">
                  <c:v>86.615142822265582</c:v>
                </c:pt>
                <c:pt idx="19">
                  <c:v>78.2</c:v>
                </c:pt>
                <c:pt idx="20">
                  <c:v>73.744141714913454</c:v>
                </c:pt>
                <c:pt idx="21">
                  <c:v>66.739999999999995</c:v>
                </c:pt>
                <c:pt idx="22">
                  <c:v>59.4</c:v>
                </c:pt>
                <c:pt idx="23">
                  <c:v>54.3</c:v>
                </c:pt>
                <c:pt idx="24">
                  <c:v>56.674428669999998</c:v>
                </c:pt>
                <c:pt idx="25">
                  <c:v>68.087428501674069</c:v>
                </c:pt>
                <c:pt idx="26">
                  <c:v>60.110428400000004</c:v>
                </c:pt>
                <c:pt idx="27">
                  <c:v>60.986856189999997</c:v>
                </c:pt>
                <c:pt idx="28">
                  <c:v>56.540714260000001</c:v>
                </c:pt>
                <c:pt idx="29">
                  <c:v>65.491856709999993</c:v>
                </c:pt>
                <c:pt idx="30">
                  <c:v>65.491856711251344</c:v>
                </c:pt>
                <c:pt idx="31">
                  <c:v>49.942714418571427</c:v>
                </c:pt>
                <c:pt idx="32">
                  <c:v>57.183571406773112</c:v>
                </c:pt>
                <c:pt idx="33">
                  <c:v>49.366142269999997</c:v>
                </c:pt>
                <c:pt idx="34">
                  <c:v>56.934856959999998</c:v>
                </c:pt>
                <c:pt idx="35">
                  <c:v>48.51</c:v>
                </c:pt>
                <c:pt idx="36">
                  <c:v>43.99</c:v>
                </c:pt>
                <c:pt idx="37">
                  <c:v>47.220570700000003</c:v>
                </c:pt>
                <c:pt idx="38">
                  <c:v>63.05</c:v>
                </c:pt>
                <c:pt idx="39">
                  <c:v>61.54114314571428</c:v>
                </c:pt>
                <c:pt idx="40">
                  <c:v>58.117285592215353</c:v>
                </c:pt>
                <c:pt idx="41">
                  <c:v>58.888142721428572</c:v>
                </c:pt>
                <c:pt idx="42">
                  <c:v>69.2</c:v>
                </c:pt>
                <c:pt idx="43">
                  <c:v>51.59</c:v>
                </c:pt>
                <c:pt idx="44">
                  <c:v>72.92</c:v>
                </c:pt>
                <c:pt idx="45">
                  <c:v>58.4</c:v>
                </c:pt>
                <c:pt idx="46">
                  <c:v>52.554856440000002</c:v>
                </c:pt>
                <c:pt idx="47">
                  <c:v>53.429429191428575</c:v>
                </c:pt>
                <c:pt idx="48">
                  <c:v>61.07</c:v>
                </c:pt>
                <c:pt idx="49">
                  <c:v>78.02</c:v>
                </c:pt>
                <c:pt idx="50">
                  <c:v>67.64</c:v>
                </c:pt>
                <c:pt idx="51">
                  <c:v>56.187571937142856</c:v>
                </c:pt>
                <c:pt idx="52">
                  <c:v>104.02</c:v>
                </c:pt>
                <c:pt idx="53">
                  <c:v>143.97</c:v>
                </c:pt>
                <c:pt idx="54">
                  <c:v>355.12</c:v>
                </c:pt>
                <c:pt idx="55">
                  <c:v>519.4</c:v>
                </c:pt>
                <c:pt idx="56">
                  <c:v>330.78</c:v>
                </c:pt>
                <c:pt idx="57">
                  <c:v>200.58</c:v>
                </c:pt>
                <c:pt idx="58">
                  <c:v>393.69</c:v>
                </c:pt>
                <c:pt idx="59">
                  <c:v>345.37</c:v>
                </c:pt>
                <c:pt idx="60">
                  <c:v>567.22</c:v>
                </c:pt>
                <c:pt idx="61">
                  <c:v>467.04</c:v>
                </c:pt>
                <c:pt idx="62">
                  <c:v>448.3</c:v>
                </c:pt>
                <c:pt idx="63">
                  <c:v>350.87</c:v>
                </c:pt>
                <c:pt idx="64">
                  <c:v>380.48</c:v>
                </c:pt>
                <c:pt idx="65">
                  <c:v>427.28</c:v>
                </c:pt>
                <c:pt idx="66">
                  <c:v>334.14</c:v>
                </c:pt>
                <c:pt idx="67">
                  <c:v>218.96</c:v>
                </c:pt>
                <c:pt idx="68">
                  <c:v>180.47</c:v>
                </c:pt>
                <c:pt idx="69">
                  <c:v>212.89</c:v>
                </c:pt>
                <c:pt idx="70">
                  <c:v>199.54</c:v>
                </c:pt>
                <c:pt idx="71">
                  <c:v>136.84</c:v>
                </c:pt>
                <c:pt idx="72">
                  <c:v>116.86</c:v>
                </c:pt>
                <c:pt idx="73">
                  <c:v>118.58</c:v>
                </c:pt>
                <c:pt idx="74">
                  <c:v>112.05</c:v>
                </c:pt>
                <c:pt idx="75">
                  <c:v>91.62</c:v>
                </c:pt>
                <c:pt idx="76">
                  <c:v>81.33</c:v>
                </c:pt>
                <c:pt idx="77">
                  <c:v>80.900000000000006</c:v>
                </c:pt>
                <c:pt idx="78">
                  <c:v>82.99</c:v>
                </c:pt>
                <c:pt idx="79">
                  <c:v>71.739999999999995</c:v>
                </c:pt>
                <c:pt idx="80">
                  <c:v>67.8</c:v>
                </c:pt>
                <c:pt idx="81">
                  <c:v>69.62</c:v>
                </c:pt>
                <c:pt idx="82">
                  <c:v>61.71</c:v>
                </c:pt>
                <c:pt idx="83">
                  <c:v>65.38</c:v>
                </c:pt>
                <c:pt idx="84">
                  <c:v>59.63</c:v>
                </c:pt>
                <c:pt idx="85">
                  <c:v>60.62</c:v>
                </c:pt>
                <c:pt idx="86">
                  <c:v>58.47</c:v>
                </c:pt>
                <c:pt idx="87">
                  <c:v>61.13</c:v>
                </c:pt>
                <c:pt idx="88">
                  <c:v>59.93</c:v>
                </c:pt>
                <c:pt idx="89">
                  <c:v>64.319999999999993</c:v>
                </c:pt>
                <c:pt idx="90">
                  <c:v>66.83</c:v>
                </c:pt>
                <c:pt idx="91">
                  <c:v>56.32</c:v>
                </c:pt>
                <c:pt idx="92">
                  <c:v>57.18</c:v>
                </c:pt>
                <c:pt idx="93">
                  <c:v>71.87</c:v>
                </c:pt>
                <c:pt idx="94">
                  <c:v>73.22</c:v>
                </c:pt>
                <c:pt idx="95">
                  <c:v>75.150000000000006</c:v>
                </c:pt>
                <c:pt idx="96">
                  <c:v>67.39</c:v>
                </c:pt>
                <c:pt idx="97">
                  <c:v>66.959999999999994</c:v>
                </c:pt>
                <c:pt idx="98">
                  <c:v>67.72</c:v>
                </c:pt>
                <c:pt idx="99">
                  <c:v>77.366571698571434</c:v>
                </c:pt>
                <c:pt idx="100">
                  <c:v>84.55585806714285</c:v>
                </c:pt>
                <c:pt idx="101">
                  <c:v>77.460142951428566</c:v>
                </c:pt>
                <c:pt idx="102">
                  <c:v>78.166143688571424</c:v>
                </c:pt>
                <c:pt idx="103">
                  <c:v>86.972714017142849</c:v>
                </c:pt>
                <c:pt idx="104">
                  <c:v>140.04142857142858</c:v>
                </c:pt>
                <c:pt idx="105">
                  <c:v>209.91800362857143</c:v>
                </c:pt>
                <c:pt idx="106">
                  <c:v>223.6645725857143</c:v>
                </c:pt>
                <c:pt idx="107">
                  <c:v>346.88342720000003</c:v>
                </c:pt>
                <c:pt idx="108">
                  <c:v>214.95928737142859</c:v>
                </c:pt>
                <c:pt idx="109">
                  <c:v>166.34242902857142</c:v>
                </c:pt>
                <c:pt idx="110">
                  <c:v>239.50057330000001</c:v>
                </c:pt>
                <c:pt idx="111">
                  <c:v>357.61814662857148</c:v>
                </c:pt>
                <c:pt idx="112">
                  <c:v>333.90885488571433</c:v>
                </c:pt>
                <c:pt idx="113">
                  <c:v>431.64157101428572</c:v>
                </c:pt>
                <c:pt idx="114">
                  <c:v>485.98543439999997</c:v>
                </c:pt>
                <c:pt idx="115">
                  <c:v>465.24414497142863</c:v>
                </c:pt>
                <c:pt idx="116">
                  <c:v>396.37686155714289</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schemeClr>
            </a:solidFill>
            <a:ln w="25400">
              <a:noFill/>
            </a:ln>
          </c:spPr>
          <c:cat>
            <c:multiLvlStrRef>
              <c:f>'13.Caudales'!$N$4:$O$120</c:f>
              <c:multiLvlStrCache>
                <c:ptCount val="116"/>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lvl>
                <c:lvl>
                  <c:pt idx="0">
                    <c:v>2016</c:v>
                  </c:pt>
                  <c:pt idx="52">
                    <c:v>2017</c:v>
                  </c:pt>
                  <c:pt idx="104">
                    <c:v>2018</c:v>
                  </c:pt>
                </c:lvl>
              </c:multiLvlStrCache>
            </c:multiLvlStrRef>
          </c:cat>
          <c:val>
            <c:numRef>
              <c:f>'13.Caudales'!$T$4:$T$120</c:f>
              <c:numCache>
                <c:formatCode>0.0</c:formatCode>
                <c:ptCount val="117"/>
                <c:pt idx="0">
                  <c:v>95.83</c:v>
                </c:pt>
                <c:pt idx="1">
                  <c:v>78.260000000000005</c:v>
                </c:pt>
                <c:pt idx="2">
                  <c:v>101.264</c:v>
                </c:pt>
                <c:pt idx="3">
                  <c:v>79.73</c:v>
                </c:pt>
                <c:pt idx="4">
                  <c:v>128.66</c:v>
                </c:pt>
                <c:pt idx="5">
                  <c:v>174.87</c:v>
                </c:pt>
                <c:pt idx="6">
                  <c:v>126.56</c:v>
                </c:pt>
                <c:pt idx="7">
                  <c:v>188.83</c:v>
                </c:pt>
                <c:pt idx="8">
                  <c:v>170.33500290000001</c:v>
                </c:pt>
                <c:pt idx="9">
                  <c:v>164.05856977190246</c:v>
                </c:pt>
                <c:pt idx="10">
                  <c:v>146.11571393694155</c:v>
                </c:pt>
                <c:pt idx="11">
                  <c:v>114.18428584507485</c:v>
                </c:pt>
                <c:pt idx="12">
                  <c:v>89.040000915527301</c:v>
                </c:pt>
                <c:pt idx="13">
                  <c:v>78.037142072405103</c:v>
                </c:pt>
                <c:pt idx="14">
                  <c:v>74.048570905412902</c:v>
                </c:pt>
                <c:pt idx="15">
                  <c:v>81.069999999999993</c:v>
                </c:pt>
                <c:pt idx="16">
                  <c:v>64.311428070000005</c:v>
                </c:pt>
                <c:pt idx="17">
                  <c:v>46.242857796805197</c:v>
                </c:pt>
                <c:pt idx="18">
                  <c:v>41.954286302838973</c:v>
                </c:pt>
                <c:pt idx="19">
                  <c:v>39.6</c:v>
                </c:pt>
                <c:pt idx="20">
                  <c:v>44.79285812377924</c:v>
                </c:pt>
                <c:pt idx="21">
                  <c:v>34.01</c:v>
                </c:pt>
                <c:pt idx="22">
                  <c:v>28.71</c:v>
                </c:pt>
                <c:pt idx="23">
                  <c:v>30.83</c:v>
                </c:pt>
                <c:pt idx="24">
                  <c:v>25.690000260000001</c:v>
                </c:pt>
                <c:pt idx="25">
                  <c:v>30.317143300000001</c:v>
                </c:pt>
                <c:pt idx="26">
                  <c:v>28.581429350000001</c:v>
                </c:pt>
                <c:pt idx="27">
                  <c:v>27.099999836512943</c:v>
                </c:pt>
                <c:pt idx="28">
                  <c:v>23.477142610000001</c:v>
                </c:pt>
                <c:pt idx="29">
                  <c:v>21.095714300000001</c:v>
                </c:pt>
                <c:pt idx="30">
                  <c:v>20.037142889840243</c:v>
                </c:pt>
                <c:pt idx="31">
                  <c:v>23.275714059999999</c:v>
                </c:pt>
                <c:pt idx="32">
                  <c:v>22.619999750000002</c:v>
                </c:pt>
                <c:pt idx="33">
                  <c:v>25.04757145</c:v>
                </c:pt>
                <c:pt idx="34">
                  <c:v>21.374285830000002</c:v>
                </c:pt>
                <c:pt idx="35">
                  <c:v>22.661428449999999</c:v>
                </c:pt>
                <c:pt idx="36">
                  <c:v>19.149999999999999</c:v>
                </c:pt>
                <c:pt idx="37">
                  <c:v>22.304285589999999</c:v>
                </c:pt>
                <c:pt idx="38">
                  <c:v>48.7</c:v>
                </c:pt>
                <c:pt idx="39">
                  <c:v>37.928571428999994</c:v>
                </c:pt>
                <c:pt idx="40">
                  <c:v>48.921429225376635</c:v>
                </c:pt>
                <c:pt idx="41">
                  <c:v>55.619142805714283</c:v>
                </c:pt>
                <c:pt idx="42">
                  <c:v>54.58</c:v>
                </c:pt>
                <c:pt idx="43">
                  <c:v>57.65</c:v>
                </c:pt>
                <c:pt idx="44">
                  <c:v>67.069999999999993</c:v>
                </c:pt>
                <c:pt idx="45">
                  <c:v>34.982142860000003</c:v>
                </c:pt>
                <c:pt idx="46">
                  <c:v>29.07742855</c:v>
                </c:pt>
                <c:pt idx="47">
                  <c:v>88.059571399999996</c:v>
                </c:pt>
                <c:pt idx="48">
                  <c:v>106.59</c:v>
                </c:pt>
                <c:pt idx="49">
                  <c:v>104.79</c:v>
                </c:pt>
                <c:pt idx="50">
                  <c:v>69.61</c:v>
                </c:pt>
                <c:pt idx="51">
                  <c:v>58.452428545714284</c:v>
                </c:pt>
                <c:pt idx="52">
                  <c:v>148.43</c:v>
                </c:pt>
                <c:pt idx="53">
                  <c:v>175.88</c:v>
                </c:pt>
                <c:pt idx="54">
                  <c:v>177.57</c:v>
                </c:pt>
                <c:pt idx="55">
                  <c:v>205.76</c:v>
                </c:pt>
                <c:pt idx="56">
                  <c:v>123.41</c:v>
                </c:pt>
                <c:pt idx="57">
                  <c:v>108.48</c:v>
                </c:pt>
                <c:pt idx="58">
                  <c:v>144.62</c:v>
                </c:pt>
                <c:pt idx="59">
                  <c:v>140.63</c:v>
                </c:pt>
                <c:pt idx="60">
                  <c:v>245.85</c:v>
                </c:pt>
                <c:pt idx="61">
                  <c:v>188.01</c:v>
                </c:pt>
                <c:pt idx="62">
                  <c:v>169.95</c:v>
                </c:pt>
                <c:pt idx="63">
                  <c:v>146.01</c:v>
                </c:pt>
                <c:pt idx="64">
                  <c:v>173.02</c:v>
                </c:pt>
                <c:pt idx="65">
                  <c:v>137.65</c:v>
                </c:pt>
                <c:pt idx="66">
                  <c:v>129.9</c:v>
                </c:pt>
                <c:pt idx="67">
                  <c:v>100.66</c:v>
                </c:pt>
                <c:pt idx="68">
                  <c:v>91.24</c:v>
                </c:pt>
                <c:pt idx="69">
                  <c:v>98.95</c:v>
                </c:pt>
                <c:pt idx="70">
                  <c:v>89.02</c:v>
                </c:pt>
                <c:pt idx="71">
                  <c:v>72.95</c:v>
                </c:pt>
                <c:pt idx="72">
                  <c:v>99.42</c:v>
                </c:pt>
                <c:pt idx="73">
                  <c:v>79.099999999999994</c:v>
                </c:pt>
                <c:pt idx="74">
                  <c:v>63.27</c:v>
                </c:pt>
                <c:pt idx="75">
                  <c:v>49.79</c:v>
                </c:pt>
                <c:pt idx="76">
                  <c:v>46.74</c:v>
                </c:pt>
                <c:pt idx="77">
                  <c:v>41.45</c:v>
                </c:pt>
                <c:pt idx="78">
                  <c:v>60.31</c:v>
                </c:pt>
                <c:pt idx="79">
                  <c:v>39.090000000000003</c:v>
                </c:pt>
                <c:pt idx="80">
                  <c:v>32.590000000000003</c:v>
                </c:pt>
                <c:pt idx="81">
                  <c:v>28.39</c:v>
                </c:pt>
                <c:pt idx="82">
                  <c:v>26.51</c:v>
                </c:pt>
                <c:pt idx="83">
                  <c:v>24.1</c:v>
                </c:pt>
                <c:pt idx="84">
                  <c:v>24.29</c:v>
                </c:pt>
                <c:pt idx="85">
                  <c:v>25.9</c:v>
                </c:pt>
                <c:pt idx="86">
                  <c:v>26.33</c:v>
                </c:pt>
                <c:pt idx="87">
                  <c:v>27.35</c:v>
                </c:pt>
                <c:pt idx="88">
                  <c:v>34.56</c:v>
                </c:pt>
                <c:pt idx="89">
                  <c:v>41.74</c:v>
                </c:pt>
                <c:pt idx="90">
                  <c:v>46.48</c:v>
                </c:pt>
                <c:pt idx="91">
                  <c:v>28.11</c:v>
                </c:pt>
                <c:pt idx="92">
                  <c:v>32.11</c:v>
                </c:pt>
                <c:pt idx="93">
                  <c:v>64.69</c:v>
                </c:pt>
                <c:pt idx="94">
                  <c:v>71.16</c:v>
                </c:pt>
                <c:pt idx="95">
                  <c:v>62.33</c:v>
                </c:pt>
                <c:pt idx="96">
                  <c:v>61.76</c:v>
                </c:pt>
                <c:pt idx="97">
                  <c:v>66.040000000000006</c:v>
                </c:pt>
                <c:pt idx="98">
                  <c:v>52.82</c:v>
                </c:pt>
                <c:pt idx="99">
                  <c:v>66.577285762857144</c:v>
                </c:pt>
                <c:pt idx="100">
                  <c:v>72.732000077142857</c:v>
                </c:pt>
                <c:pt idx="101">
                  <c:v>64.097142899999994</c:v>
                </c:pt>
                <c:pt idx="102">
                  <c:v>94.237856191428577</c:v>
                </c:pt>
                <c:pt idx="103">
                  <c:v>94.357285634285716</c:v>
                </c:pt>
                <c:pt idx="104">
                  <c:v>143.09</c:v>
                </c:pt>
                <c:pt idx="105">
                  <c:v>160.98214394285716</c:v>
                </c:pt>
                <c:pt idx="106">
                  <c:v>190.44042751428574</c:v>
                </c:pt>
                <c:pt idx="107">
                  <c:v>205.5832868285714</c:v>
                </c:pt>
                <c:pt idx="108">
                  <c:v>93.607142857142861</c:v>
                </c:pt>
                <c:pt idx="109">
                  <c:v>108.25571334000001</c:v>
                </c:pt>
                <c:pt idx="110">
                  <c:v>202.98199900000003</c:v>
                </c:pt>
                <c:pt idx="111">
                  <c:v>251.1</c:v>
                </c:pt>
                <c:pt idx="112">
                  <c:v>204.95843285714287</c:v>
                </c:pt>
                <c:pt idx="113">
                  <c:v>177.15485925714287</c:v>
                </c:pt>
                <c:pt idx="114">
                  <c:v>169.375</c:v>
                </c:pt>
                <c:pt idx="115">
                  <c:v>201.58328465714288</c:v>
                </c:pt>
                <c:pt idx="116">
                  <c:v>163.75585502857143</c:v>
                </c:pt>
              </c:numCache>
            </c:numRef>
          </c:val>
          <c:extLst>
            <c:ext xmlns:c16="http://schemas.microsoft.com/office/drawing/2014/chart" uri="{C3380CC4-5D6E-409C-BE32-E72D297353CC}">
              <c16:uniqueId val="{00000001-B34C-4256-AD7D-0647565F6528}"/>
            </c:ext>
          </c:extLst>
        </c:ser>
        <c:dLbls>
          <c:showLegendKey val="0"/>
          <c:showVal val="0"/>
          <c:showCatName val="0"/>
          <c:showSerName val="0"/>
          <c:showPercent val="0"/>
          <c:showBubbleSize val="0"/>
        </c:dLbls>
        <c:axId val="351297536"/>
        <c:axId val="351299456"/>
      </c:areaChart>
      <c:lineChart>
        <c:grouping val="standard"/>
        <c:varyColors val="0"/>
        <c:ser>
          <c:idx val="1"/>
          <c:order val="2"/>
          <c:tx>
            <c:strRef>
              <c:f>'13.Caudales'!$U$3</c:f>
              <c:strCache>
                <c:ptCount val="1"/>
                <c:pt idx="0">
                  <c:v>TARMA</c:v>
                </c:pt>
              </c:strCache>
            </c:strRef>
          </c:tx>
          <c:spPr>
            <a:ln>
              <a:solidFill>
                <a:schemeClr val="accent1">
                  <a:lumMod val="75000"/>
                </a:schemeClr>
              </a:solidFill>
            </a:ln>
          </c:spPr>
          <c:marker>
            <c:symbol val="none"/>
          </c:marker>
          <c:val>
            <c:numRef>
              <c:f>'13.Caudales'!$U$4:$U$120</c:f>
              <c:numCache>
                <c:formatCode>0.0</c:formatCode>
                <c:ptCount val="117"/>
                <c:pt idx="0">
                  <c:v>18.5</c:v>
                </c:pt>
                <c:pt idx="1">
                  <c:v>13.1</c:v>
                </c:pt>
                <c:pt idx="2">
                  <c:v>15.26</c:v>
                </c:pt>
                <c:pt idx="3">
                  <c:v>12.66</c:v>
                </c:pt>
                <c:pt idx="4">
                  <c:v>24.24</c:v>
                </c:pt>
                <c:pt idx="5">
                  <c:v>35.18</c:v>
                </c:pt>
                <c:pt idx="6">
                  <c:v>25.04</c:v>
                </c:pt>
                <c:pt idx="7">
                  <c:v>26.72</c:v>
                </c:pt>
                <c:pt idx="8">
                  <c:v>30.940000529999999</c:v>
                </c:pt>
                <c:pt idx="9">
                  <c:v>30.751428604125927</c:v>
                </c:pt>
                <c:pt idx="10">
                  <c:v>26.230000359671411</c:v>
                </c:pt>
                <c:pt idx="11">
                  <c:v>18.61999988555905</c:v>
                </c:pt>
                <c:pt idx="12">
                  <c:v>15.310000419616699</c:v>
                </c:pt>
                <c:pt idx="13">
                  <c:v>14.082857131957956</c:v>
                </c:pt>
                <c:pt idx="14">
                  <c:v>17.312857082911869</c:v>
                </c:pt>
                <c:pt idx="15">
                  <c:v>21.07</c:v>
                </c:pt>
                <c:pt idx="16">
                  <c:v>16.638571469999999</c:v>
                </c:pt>
                <c:pt idx="17">
                  <c:v>10.637142998831566</c:v>
                </c:pt>
                <c:pt idx="18">
                  <c:v>9.4342857088361427</c:v>
                </c:pt>
                <c:pt idx="19">
                  <c:v>8.6</c:v>
                </c:pt>
                <c:pt idx="20">
                  <c:v>10.11999988555907</c:v>
                </c:pt>
                <c:pt idx="21">
                  <c:v>8.15</c:v>
                </c:pt>
                <c:pt idx="22">
                  <c:v>7.74</c:v>
                </c:pt>
                <c:pt idx="23">
                  <c:v>7.53</c:v>
                </c:pt>
                <c:pt idx="24">
                  <c:v>6.9342856409999998</c:v>
                </c:pt>
                <c:pt idx="25">
                  <c:v>8.8971428190000008</c:v>
                </c:pt>
                <c:pt idx="26">
                  <c:v>7.9442856649999998</c:v>
                </c:pt>
                <c:pt idx="27">
                  <c:v>7.4514284819999999</c:v>
                </c:pt>
                <c:pt idx="28">
                  <c:v>6.2828570089999998</c:v>
                </c:pt>
                <c:pt idx="29">
                  <c:v>5.8057142669999999</c:v>
                </c:pt>
                <c:pt idx="30">
                  <c:v>5.4814286231994549</c:v>
                </c:pt>
                <c:pt idx="31">
                  <c:v>5.8257142479999997</c:v>
                </c:pt>
                <c:pt idx="32">
                  <c:v>5.5228571210000004</c:v>
                </c:pt>
                <c:pt idx="33">
                  <c:v>5.8727143149999996</c:v>
                </c:pt>
                <c:pt idx="34">
                  <c:v>4.9342857090000001</c:v>
                </c:pt>
                <c:pt idx="35">
                  <c:v>4.9800000000000004</c:v>
                </c:pt>
                <c:pt idx="36">
                  <c:v>5.31</c:v>
                </c:pt>
                <c:pt idx="37">
                  <c:v>5.581428528</c:v>
                </c:pt>
                <c:pt idx="38">
                  <c:v>7.81</c:v>
                </c:pt>
                <c:pt idx="39">
                  <c:v>7.9165713450000004</c:v>
                </c:pt>
                <c:pt idx="40">
                  <c:v>8.5942858287266173</c:v>
                </c:pt>
                <c:pt idx="41">
                  <c:v>9.5089999614285716</c:v>
                </c:pt>
                <c:pt idx="42">
                  <c:v>8.23</c:v>
                </c:pt>
                <c:pt idx="43">
                  <c:v>7.72</c:v>
                </c:pt>
                <c:pt idx="44">
                  <c:v>6.9</c:v>
                </c:pt>
                <c:pt idx="45">
                  <c:v>5.0667143550000002</c:v>
                </c:pt>
                <c:pt idx="46">
                  <c:v>4.2727143420000004</c:v>
                </c:pt>
                <c:pt idx="47">
                  <c:v>7.879285812428571</c:v>
                </c:pt>
                <c:pt idx="48">
                  <c:v>16.09</c:v>
                </c:pt>
                <c:pt idx="49">
                  <c:v>18.649999999999999</c:v>
                </c:pt>
                <c:pt idx="50">
                  <c:v>11.22</c:v>
                </c:pt>
                <c:pt idx="51">
                  <c:v>8.01</c:v>
                </c:pt>
                <c:pt idx="52">
                  <c:v>24.1</c:v>
                </c:pt>
                <c:pt idx="53">
                  <c:v>33.74</c:v>
                </c:pt>
                <c:pt idx="54">
                  <c:v>35.49</c:v>
                </c:pt>
                <c:pt idx="55">
                  <c:v>48.48</c:v>
                </c:pt>
                <c:pt idx="56">
                  <c:v>25.33</c:v>
                </c:pt>
                <c:pt idx="57">
                  <c:v>22.99</c:v>
                </c:pt>
                <c:pt idx="58">
                  <c:v>39.44</c:v>
                </c:pt>
                <c:pt idx="59">
                  <c:v>30.47</c:v>
                </c:pt>
                <c:pt idx="60">
                  <c:v>67.56</c:v>
                </c:pt>
                <c:pt idx="61">
                  <c:v>50.5</c:v>
                </c:pt>
                <c:pt idx="62">
                  <c:v>51.21</c:v>
                </c:pt>
                <c:pt idx="63">
                  <c:v>38.08</c:v>
                </c:pt>
                <c:pt idx="64">
                  <c:v>38.869999999999997</c:v>
                </c:pt>
                <c:pt idx="65">
                  <c:v>35.950000000000003</c:v>
                </c:pt>
                <c:pt idx="66">
                  <c:v>29.93</c:v>
                </c:pt>
                <c:pt idx="67">
                  <c:v>21.85</c:v>
                </c:pt>
                <c:pt idx="68">
                  <c:v>18.89</c:v>
                </c:pt>
                <c:pt idx="69">
                  <c:v>19.899999999999999</c:v>
                </c:pt>
                <c:pt idx="70">
                  <c:v>15.9</c:v>
                </c:pt>
                <c:pt idx="71">
                  <c:v>15.03</c:v>
                </c:pt>
                <c:pt idx="72">
                  <c:v>20.059999999999999</c:v>
                </c:pt>
                <c:pt idx="73">
                  <c:v>16</c:v>
                </c:pt>
                <c:pt idx="74">
                  <c:v>13.78</c:v>
                </c:pt>
                <c:pt idx="75">
                  <c:v>11.29</c:v>
                </c:pt>
                <c:pt idx="76">
                  <c:v>10.02</c:v>
                </c:pt>
                <c:pt idx="77">
                  <c:v>9.24</c:v>
                </c:pt>
                <c:pt idx="78">
                  <c:v>9.73</c:v>
                </c:pt>
                <c:pt idx="79">
                  <c:v>8.42</c:v>
                </c:pt>
                <c:pt idx="80">
                  <c:v>7.7</c:v>
                </c:pt>
                <c:pt idx="81">
                  <c:v>7.39</c:v>
                </c:pt>
                <c:pt idx="82">
                  <c:v>7.02</c:v>
                </c:pt>
                <c:pt idx="83">
                  <c:v>6.7</c:v>
                </c:pt>
                <c:pt idx="84">
                  <c:v>6.44</c:v>
                </c:pt>
                <c:pt idx="85">
                  <c:v>6.62</c:v>
                </c:pt>
                <c:pt idx="86">
                  <c:v>6.66</c:v>
                </c:pt>
                <c:pt idx="87">
                  <c:v>6.84</c:v>
                </c:pt>
                <c:pt idx="88">
                  <c:v>7.96</c:v>
                </c:pt>
                <c:pt idx="89">
                  <c:v>9.43</c:v>
                </c:pt>
                <c:pt idx="90">
                  <c:v>7.93</c:v>
                </c:pt>
                <c:pt idx="91">
                  <c:v>6.02</c:v>
                </c:pt>
                <c:pt idx="92">
                  <c:v>6.5</c:v>
                </c:pt>
                <c:pt idx="93">
                  <c:v>9.44</c:v>
                </c:pt>
                <c:pt idx="94">
                  <c:v>8.8800000000000008</c:v>
                </c:pt>
                <c:pt idx="95">
                  <c:v>10.59</c:v>
                </c:pt>
                <c:pt idx="96">
                  <c:v>10.039999999999999</c:v>
                </c:pt>
                <c:pt idx="97">
                  <c:v>8.7799999999999994</c:v>
                </c:pt>
                <c:pt idx="98">
                  <c:v>7.81</c:v>
                </c:pt>
                <c:pt idx="99">
                  <c:v>9.1851428580000007</c:v>
                </c:pt>
                <c:pt idx="100">
                  <c:v>14.04828548342857</c:v>
                </c:pt>
                <c:pt idx="101">
                  <c:v>11.032857077571427</c:v>
                </c:pt>
                <c:pt idx="102">
                  <c:v>14.381428445285712</c:v>
                </c:pt>
                <c:pt idx="103">
                  <c:v>13.293999945714287</c:v>
                </c:pt>
                <c:pt idx="104">
                  <c:v>20.63</c:v>
                </c:pt>
                <c:pt idx="105">
                  <c:v>36.213856559999996</c:v>
                </c:pt>
                <c:pt idx="106">
                  <c:v>30.819142750000001</c:v>
                </c:pt>
                <c:pt idx="107">
                  <c:v>40.893000467142862</c:v>
                </c:pt>
                <c:pt idx="108">
                  <c:v>17.748285841428572</c:v>
                </c:pt>
                <c:pt idx="109">
                  <c:v>18.79157175142857</c:v>
                </c:pt>
                <c:pt idx="110">
                  <c:v>42.088571821428573</c:v>
                </c:pt>
                <c:pt idx="111">
                  <c:v>43.74</c:v>
                </c:pt>
                <c:pt idx="112">
                  <c:v>31.755000522857138</c:v>
                </c:pt>
                <c:pt idx="113">
                  <c:v>31.196571622857142</c:v>
                </c:pt>
                <c:pt idx="114">
                  <c:v>52.626284462857136</c:v>
                </c:pt>
                <c:pt idx="115">
                  <c:v>57.669144221428567</c:v>
                </c:pt>
                <c:pt idx="116">
                  <c:v>35.725570951428573</c:v>
                </c:pt>
              </c:numCache>
            </c:numRef>
          </c:val>
          <c:smooth val="0"/>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marker val="1"/>
        <c:smooth val="0"/>
        <c:axId val="351297536"/>
        <c:axId val="351299456"/>
      </c:line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crossAx val="351299456"/>
        <c:crosses val="autoZero"/>
        <c:auto val="1"/>
        <c:lblAlgn val="ctr"/>
        <c:lblOffset val="100"/>
        <c:tickLblSkip val="40"/>
        <c:noMultiLvlLbl val="0"/>
      </c:catAx>
      <c:valAx>
        <c:axId val="351299456"/>
        <c:scaling>
          <c:orientation val="minMax"/>
        </c:scaling>
        <c:delete val="0"/>
        <c:axPos val="l"/>
        <c:majorGridlines/>
        <c:title>
          <c:tx>
            <c:rich>
              <a:bodyPr rot="0" vert="horz"/>
              <a:lstStyle/>
              <a:p>
                <a:pPr>
                  <a:defRPr/>
                </a:pPr>
                <a:r>
                  <a:rPr lang="en-US"/>
                  <a:t>m3/s</a:t>
                </a:r>
              </a:p>
            </c:rich>
          </c:tx>
          <c:layout>
            <c:manualLayout>
              <c:xMode val="edge"/>
              <c:yMode val="edge"/>
              <c:x val="7.826885561442223E-3"/>
              <c:y val="8.1785800036393116E-2"/>
            </c:manualLayout>
          </c:layout>
          <c:overlay val="0"/>
        </c:title>
        <c:numFmt formatCode="0" sourceLinked="0"/>
        <c:majorTickMark val="out"/>
        <c:minorTickMark val="none"/>
        <c:tickLblPos val="nextTo"/>
        <c:crossAx val="351297536"/>
        <c:crosses val="autoZero"/>
        <c:crossBetween val="between"/>
      </c:valAx>
    </c:plotArea>
    <c:legend>
      <c:legendPos val="t"/>
      <c:layout>
        <c:manualLayout>
          <c:xMode val="edge"/>
          <c:yMode val="edge"/>
          <c:x val="0.52348384361815492"/>
          <c:y val="0.11450845005374818"/>
          <c:w val="0.44737462991043048"/>
          <c:h val="6.4264558887561857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6.513494735125705E-2"/>
          <c:y val="0.15493728093999826"/>
          <c:w val="0.87360906593863497"/>
          <c:h val="0.66871483845707558"/>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'13.Caudales'!$N$4:$O$120</c:f>
              <c:multiLvlStrCache>
                <c:ptCount val="116"/>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lvl>
                <c:lvl>
                  <c:pt idx="0">
                    <c:v>2016</c:v>
                  </c:pt>
                  <c:pt idx="52">
                    <c:v>2017</c:v>
                  </c:pt>
                  <c:pt idx="104">
                    <c:v>2018</c:v>
                  </c:pt>
                </c:lvl>
              </c:multiLvlStrCache>
            </c:multiLvlStrRef>
          </c:cat>
          <c:val>
            <c:numRef>
              <c:f>'13.Caudales'!$V$4:$V$120</c:f>
              <c:numCache>
                <c:formatCode>0.0</c:formatCode>
                <c:ptCount val="117"/>
                <c:pt idx="0">
                  <c:v>10.01</c:v>
                </c:pt>
                <c:pt idx="1">
                  <c:v>10</c:v>
                </c:pt>
                <c:pt idx="2">
                  <c:v>10.01</c:v>
                </c:pt>
                <c:pt idx="3">
                  <c:v>10.01</c:v>
                </c:pt>
                <c:pt idx="4">
                  <c:v>10.01</c:v>
                </c:pt>
                <c:pt idx="5">
                  <c:v>9.01</c:v>
                </c:pt>
                <c:pt idx="6">
                  <c:v>9.01</c:v>
                </c:pt>
                <c:pt idx="7">
                  <c:v>18.309999999999999</c:v>
                </c:pt>
                <c:pt idx="8">
                  <c:v>16.54985727582655</c:v>
                </c:pt>
                <c:pt idx="9">
                  <c:v>9.5257144655499921</c:v>
                </c:pt>
                <c:pt idx="10">
                  <c:v>10.001428604125973</c:v>
                </c:pt>
                <c:pt idx="11">
                  <c:v>9.9999999999999964</c:v>
                </c:pt>
                <c:pt idx="12">
                  <c:v>10</c:v>
                </c:pt>
                <c:pt idx="13">
                  <c:v>10.001428604125973</c:v>
                </c:pt>
                <c:pt idx="14">
                  <c:v>10.005714416503881</c:v>
                </c:pt>
                <c:pt idx="15">
                  <c:v>10.01</c:v>
                </c:pt>
                <c:pt idx="16">
                  <c:v>10.004285812377887</c:v>
                </c:pt>
                <c:pt idx="17">
                  <c:v>10.007143020629858</c:v>
                </c:pt>
                <c:pt idx="18">
                  <c:v>10.004285812377914</c:v>
                </c:pt>
                <c:pt idx="19">
                  <c:v>10</c:v>
                </c:pt>
                <c:pt idx="20">
                  <c:v>10.011428560529414</c:v>
                </c:pt>
                <c:pt idx="21">
                  <c:v>10.02</c:v>
                </c:pt>
                <c:pt idx="22">
                  <c:v>10</c:v>
                </c:pt>
                <c:pt idx="23">
                  <c:v>10</c:v>
                </c:pt>
                <c:pt idx="24">
                  <c:v>10.00571442</c:v>
                </c:pt>
                <c:pt idx="25">
                  <c:v>10</c:v>
                </c:pt>
                <c:pt idx="26">
                  <c:v>10.001428600000001</c:v>
                </c:pt>
                <c:pt idx="27">
                  <c:v>10.0128573</c:v>
                </c:pt>
                <c:pt idx="28">
                  <c:v>10.001428600000001</c:v>
                </c:pt>
                <c:pt idx="29">
                  <c:v>10.01142883</c:v>
                </c:pt>
                <c:pt idx="30">
                  <c:v>10.011428833007772</c:v>
                </c:pt>
                <c:pt idx="31">
                  <c:v>10.004285810000001</c:v>
                </c:pt>
                <c:pt idx="32">
                  <c:v>10</c:v>
                </c:pt>
                <c:pt idx="33">
                  <c:v>10.00857162</c:v>
                </c:pt>
                <c:pt idx="34">
                  <c:v>10.28714289</c:v>
                </c:pt>
                <c:pt idx="35">
                  <c:v>11.01</c:v>
                </c:pt>
                <c:pt idx="36">
                  <c:v>11</c:v>
                </c:pt>
                <c:pt idx="37">
                  <c:v>10.85142858</c:v>
                </c:pt>
                <c:pt idx="38">
                  <c:v>11.15</c:v>
                </c:pt>
                <c:pt idx="39">
                  <c:v>11.005714417142856</c:v>
                </c:pt>
                <c:pt idx="40">
                  <c:v>11.002857208251914</c:v>
                </c:pt>
                <c:pt idx="41">
                  <c:v>11.007142884285715</c:v>
                </c:pt>
                <c:pt idx="42">
                  <c:v>11.01</c:v>
                </c:pt>
                <c:pt idx="43">
                  <c:v>11.01</c:v>
                </c:pt>
                <c:pt idx="44">
                  <c:v>11</c:v>
                </c:pt>
                <c:pt idx="45">
                  <c:v>11.01</c:v>
                </c:pt>
                <c:pt idx="46">
                  <c:v>11.00286</c:v>
                </c:pt>
                <c:pt idx="47">
                  <c:v>10.862857274285714</c:v>
                </c:pt>
                <c:pt idx="48">
                  <c:v>10.5</c:v>
                </c:pt>
                <c:pt idx="49">
                  <c:v>10.51</c:v>
                </c:pt>
                <c:pt idx="50">
                  <c:v>10.5</c:v>
                </c:pt>
                <c:pt idx="51">
                  <c:v>10.507142884285715</c:v>
                </c:pt>
                <c:pt idx="52">
                  <c:v>10.220000000000001</c:v>
                </c:pt>
                <c:pt idx="53">
                  <c:v>10.17</c:v>
                </c:pt>
                <c:pt idx="54">
                  <c:v>10</c:v>
                </c:pt>
                <c:pt idx="55">
                  <c:v>10</c:v>
                </c:pt>
                <c:pt idx="56">
                  <c:v>11.41</c:v>
                </c:pt>
                <c:pt idx="57">
                  <c:v>10.57</c:v>
                </c:pt>
                <c:pt idx="58">
                  <c:v>10</c:v>
                </c:pt>
                <c:pt idx="59">
                  <c:v>9.58</c:v>
                </c:pt>
                <c:pt idx="60">
                  <c:v>9.01</c:v>
                </c:pt>
                <c:pt idx="61">
                  <c:v>10.06</c:v>
                </c:pt>
                <c:pt idx="62">
                  <c:v>26.15</c:v>
                </c:pt>
                <c:pt idx="63">
                  <c:v>12.43</c:v>
                </c:pt>
                <c:pt idx="64">
                  <c:v>11.98</c:v>
                </c:pt>
                <c:pt idx="65">
                  <c:v>28.72</c:v>
                </c:pt>
                <c:pt idx="66">
                  <c:v>16.28</c:v>
                </c:pt>
                <c:pt idx="67">
                  <c:v>15.43</c:v>
                </c:pt>
                <c:pt idx="68">
                  <c:v>12.29</c:v>
                </c:pt>
                <c:pt idx="69">
                  <c:v>11.64</c:v>
                </c:pt>
                <c:pt idx="70">
                  <c:v>11</c:v>
                </c:pt>
                <c:pt idx="71">
                  <c:v>11</c:v>
                </c:pt>
                <c:pt idx="72">
                  <c:v>11.01</c:v>
                </c:pt>
                <c:pt idx="73">
                  <c:v>11</c:v>
                </c:pt>
                <c:pt idx="74">
                  <c:v>11</c:v>
                </c:pt>
                <c:pt idx="75">
                  <c:v>11</c:v>
                </c:pt>
                <c:pt idx="76">
                  <c:v>11</c:v>
                </c:pt>
                <c:pt idx="77">
                  <c:v>12</c:v>
                </c:pt>
                <c:pt idx="78">
                  <c:v>12</c:v>
                </c:pt>
                <c:pt idx="79">
                  <c:v>12</c:v>
                </c:pt>
                <c:pt idx="80">
                  <c:v>10.51</c:v>
                </c:pt>
                <c:pt idx="81">
                  <c:v>12</c:v>
                </c:pt>
                <c:pt idx="82">
                  <c:v>12</c:v>
                </c:pt>
                <c:pt idx="83">
                  <c:v>12</c:v>
                </c:pt>
                <c:pt idx="84">
                  <c:v>12</c:v>
                </c:pt>
                <c:pt idx="85">
                  <c:v>12</c:v>
                </c:pt>
                <c:pt idx="86">
                  <c:v>12.14</c:v>
                </c:pt>
                <c:pt idx="87">
                  <c:v>13</c:v>
                </c:pt>
                <c:pt idx="88">
                  <c:v>13</c:v>
                </c:pt>
                <c:pt idx="89">
                  <c:v>13</c:v>
                </c:pt>
                <c:pt idx="90">
                  <c:v>13</c:v>
                </c:pt>
                <c:pt idx="91">
                  <c:v>13</c:v>
                </c:pt>
                <c:pt idx="92">
                  <c:v>13</c:v>
                </c:pt>
                <c:pt idx="93">
                  <c:v>13</c:v>
                </c:pt>
                <c:pt idx="94">
                  <c:v>13</c:v>
                </c:pt>
                <c:pt idx="95">
                  <c:v>13</c:v>
                </c:pt>
                <c:pt idx="96">
                  <c:v>13</c:v>
                </c:pt>
                <c:pt idx="97">
                  <c:v>13</c:v>
                </c:pt>
                <c:pt idx="98">
                  <c:v>13</c:v>
                </c:pt>
                <c:pt idx="99">
                  <c:v>13.005714417142858</c:v>
                </c:pt>
                <c:pt idx="100">
                  <c:v>13.002857208571429</c:v>
                </c:pt>
                <c:pt idx="101">
                  <c:v>13</c:v>
                </c:pt>
                <c:pt idx="102">
                  <c:v>13.01285743857143</c:v>
                </c:pt>
                <c:pt idx="103">
                  <c:v>13.09681579142857</c:v>
                </c:pt>
                <c:pt idx="104">
                  <c:v>13</c:v>
                </c:pt>
                <c:pt idx="105">
                  <c:v>11.774285724285715</c:v>
                </c:pt>
                <c:pt idx="106">
                  <c:v>11.857142857142858</c:v>
                </c:pt>
                <c:pt idx="107">
                  <c:v>18.734285627142857</c:v>
                </c:pt>
                <c:pt idx="108">
                  <c:v>23.390000208571426</c:v>
                </c:pt>
                <c:pt idx="109">
                  <c:v>20.201017107142857</c:v>
                </c:pt>
                <c:pt idx="110">
                  <c:v>15.283185821428571</c:v>
                </c:pt>
                <c:pt idx="111">
                  <c:v>33.130000000000003</c:v>
                </c:pt>
                <c:pt idx="112">
                  <c:v>15.852976190476195</c:v>
                </c:pt>
                <c:pt idx="113">
                  <c:v>14.442</c:v>
                </c:pt>
                <c:pt idx="114">
                  <c:v>18.273</c:v>
                </c:pt>
                <c:pt idx="115">
                  <c:v>23.244</c:v>
                </c:pt>
                <c:pt idx="116">
                  <c:v>23.143392837142859</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INGRESO ARICOTA</c:v>
                </c:pt>
              </c:strCache>
            </c:strRef>
          </c:tx>
          <c:spPr>
            <a:solidFill>
              <a:schemeClr val="accent5"/>
            </a:solidFill>
            <a:ln w="25400">
              <a:noFill/>
            </a:ln>
          </c:spPr>
          <c:cat>
            <c:multiLvlStrRef>
              <c:f>'13.Caudales'!$N$4:$O$120</c:f>
              <c:multiLvlStrCache>
                <c:ptCount val="116"/>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lvl>
                <c:lvl>
                  <c:pt idx="0">
                    <c:v>2016</c:v>
                  </c:pt>
                  <c:pt idx="52">
                    <c:v>2017</c:v>
                  </c:pt>
                  <c:pt idx="104">
                    <c:v>2018</c:v>
                  </c:pt>
                </c:lvl>
              </c:multiLvlStrCache>
            </c:multiLvlStrRef>
          </c:cat>
          <c:val>
            <c:numRef>
              <c:f>'13.Caudales'!$W$4:$W$120</c:f>
              <c:numCache>
                <c:formatCode>0.0</c:formatCode>
                <c:ptCount val="117"/>
                <c:pt idx="0">
                  <c:v>1.23</c:v>
                </c:pt>
                <c:pt idx="1">
                  <c:v>1.18</c:v>
                </c:pt>
                <c:pt idx="2">
                  <c:v>1.2529999999999999</c:v>
                </c:pt>
                <c:pt idx="3">
                  <c:v>1.22</c:v>
                </c:pt>
                <c:pt idx="4">
                  <c:v>1.17</c:v>
                </c:pt>
                <c:pt idx="5">
                  <c:v>0.82</c:v>
                </c:pt>
                <c:pt idx="6">
                  <c:v>1.59</c:v>
                </c:pt>
                <c:pt idx="7">
                  <c:v>14.62</c:v>
                </c:pt>
                <c:pt idx="8">
                  <c:v>7.4597144130000004</c:v>
                </c:pt>
                <c:pt idx="9">
                  <c:v>2.1815714495522598</c:v>
                </c:pt>
                <c:pt idx="10">
                  <c:v>1.7041428429739771</c:v>
                </c:pt>
                <c:pt idx="11">
                  <c:v>1.2444285835538544</c:v>
                </c:pt>
                <c:pt idx="12">
                  <c:v>1.0199999809265099</c:v>
                </c:pt>
                <c:pt idx="13">
                  <c:v>1.3691428899764975</c:v>
                </c:pt>
                <c:pt idx="14">
                  <c:v>1.6558571543012313</c:v>
                </c:pt>
                <c:pt idx="15">
                  <c:v>1.27</c:v>
                </c:pt>
                <c:pt idx="16">
                  <c:v>1.7342857122421229</c:v>
                </c:pt>
                <c:pt idx="17">
                  <c:v>1.4345714194433998</c:v>
                </c:pt>
                <c:pt idx="18">
                  <c:v>1.3051428794860784</c:v>
                </c:pt>
                <c:pt idx="19">
                  <c:v>1.6</c:v>
                </c:pt>
                <c:pt idx="20">
                  <c:v>1.2349999972752113</c:v>
                </c:pt>
                <c:pt idx="21">
                  <c:v>1.52</c:v>
                </c:pt>
                <c:pt idx="22">
                  <c:v>1.55</c:v>
                </c:pt>
                <c:pt idx="23">
                  <c:v>1.6</c:v>
                </c:pt>
                <c:pt idx="24">
                  <c:v>1.254714302</c:v>
                </c:pt>
                <c:pt idx="25">
                  <c:v>1.4324285809999999</c:v>
                </c:pt>
                <c:pt idx="26">
                  <c:v>1.455999987</c:v>
                </c:pt>
                <c:pt idx="27">
                  <c:v>1.5508571609999999</c:v>
                </c:pt>
                <c:pt idx="28">
                  <c:v>2.1035714489999999</c:v>
                </c:pt>
                <c:pt idx="29">
                  <c:v>1.8491428750000001</c:v>
                </c:pt>
                <c:pt idx="30">
                  <c:v>1.8019999946866672</c:v>
                </c:pt>
                <c:pt idx="31">
                  <c:v>1.2214285650000001</c:v>
                </c:pt>
                <c:pt idx="32">
                  <c:v>1.3032857349940685</c:v>
                </c:pt>
                <c:pt idx="33">
                  <c:v>1.2842857160000001</c:v>
                </c:pt>
                <c:pt idx="34">
                  <c:v>1.5979999810000001</c:v>
                </c:pt>
                <c:pt idx="35">
                  <c:v>1.63</c:v>
                </c:pt>
                <c:pt idx="36">
                  <c:v>1.59</c:v>
                </c:pt>
                <c:pt idx="37">
                  <c:v>1.5402856890000001</c:v>
                </c:pt>
                <c:pt idx="38">
                  <c:v>1.32</c:v>
                </c:pt>
                <c:pt idx="39">
                  <c:v>1.3828571522857145</c:v>
                </c:pt>
                <c:pt idx="40">
                  <c:v>1.3182857036590543</c:v>
                </c:pt>
                <c:pt idx="41">
                  <c:v>1.2221428497142859</c:v>
                </c:pt>
                <c:pt idx="42">
                  <c:v>1.35</c:v>
                </c:pt>
                <c:pt idx="43">
                  <c:v>1.47</c:v>
                </c:pt>
                <c:pt idx="44">
                  <c:v>1.42</c:v>
                </c:pt>
                <c:pt idx="45">
                  <c:v>1.38</c:v>
                </c:pt>
                <c:pt idx="46">
                  <c:v>1.63</c:v>
                </c:pt>
                <c:pt idx="47">
                  <c:v>1.6007142748571428</c:v>
                </c:pt>
                <c:pt idx="48">
                  <c:v>1.1200000000000001</c:v>
                </c:pt>
                <c:pt idx="49">
                  <c:v>1.1399999999999999</c:v>
                </c:pt>
                <c:pt idx="50">
                  <c:v>1.37</c:v>
                </c:pt>
                <c:pt idx="51">
                  <c:v>1.53</c:v>
                </c:pt>
                <c:pt idx="52">
                  <c:v>3.28</c:v>
                </c:pt>
                <c:pt idx="53">
                  <c:v>6.45</c:v>
                </c:pt>
                <c:pt idx="54">
                  <c:v>9.0500000000000007</c:v>
                </c:pt>
                <c:pt idx="55">
                  <c:v>2.4300000000000002</c:v>
                </c:pt>
                <c:pt idx="56">
                  <c:v>2.87</c:v>
                </c:pt>
                <c:pt idx="57">
                  <c:v>3.01</c:v>
                </c:pt>
                <c:pt idx="58">
                  <c:v>2.88</c:v>
                </c:pt>
                <c:pt idx="59">
                  <c:v>2.0699999999999998</c:v>
                </c:pt>
                <c:pt idx="60">
                  <c:v>7.33</c:v>
                </c:pt>
                <c:pt idx="61">
                  <c:v>3.71</c:v>
                </c:pt>
                <c:pt idx="62">
                  <c:v>8.66</c:v>
                </c:pt>
                <c:pt idx="63">
                  <c:v>5.63</c:v>
                </c:pt>
                <c:pt idx="64">
                  <c:v>5.83</c:v>
                </c:pt>
                <c:pt idx="65">
                  <c:v>4.95</c:v>
                </c:pt>
                <c:pt idx="66">
                  <c:v>1.82</c:v>
                </c:pt>
                <c:pt idx="67">
                  <c:v>2.33</c:v>
                </c:pt>
                <c:pt idx="68">
                  <c:v>1.9</c:v>
                </c:pt>
                <c:pt idx="69">
                  <c:v>1.46</c:v>
                </c:pt>
                <c:pt idx="70">
                  <c:v>1.36</c:v>
                </c:pt>
                <c:pt idx="71">
                  <c:v>1.98</c:v>
                </c:pt>
                <c:pt idx="72">
                  <c:v>1.6</c:v>
                </c:pt>
                <c:pt idx="73">
                  <c:v>1.01</c:v>
                </c:pt>
                <c:pt idx="74">
                  <c:v>1.82</c:v>
                </c:pt>
                <c:pt idx="75">
                  <c:v>1.89</c:v>
                </c:pt>
                <c:pt idx="76">
                  <c:v>1.77</c:v>
                </c:pt>
                <c:pt idx="77">
                  <c:v>1.86</c:v>
                </c:pt>
                <c:pt idx="78">
                  <c:v>1.9</c:v>
                </c:pt>
                <c:pt idx="79">
                  <c:v>1.65</c:v>
                </c:pt>
                <c:pt idx="80">
                  <c:v>1.79</c:v>
                </c:pt>
                <c:pt idx="81">
                  <c:v>1.64</c:v>
                </c:pt>
                <c:pt idx="82">
                  <c:v>1.87</c:v>
                </c:pt>
                <c:pt idx="83">
                  <c:v>1.95</c:v>
                </c:pt>
                <c:pt idx="84">
                  <c:v>1.82</c:v>
                </c:pt>
                <c:pt idx="85">
                  <c:v>1.89</c:v>
                </c:pt>
                <c:pt idx="86">
                  <c:v>1.97</c:v>
                </c:pt>
                <c:pt idx="87">
                  <c:v>1.76</c:v>
                </c:pt>
                <c:pt idx="88">
                  <c:v>1.7</c:v>
                </c:pt>
                <c:pt idx="89">
                  <c:v>1.77</c:v>
                </c:pt>
                <c:pt idx="90">
                  <c:v>1.99</c:v>
                </c:pt>
                <c:pt idx="91">
                  <c:v>1.48</c:v>
                </c:pt>
                <c:pt idx="92">
                  <c:v>1.53</c:v>
                </c:pt>
                <c:pt idx="93">
                  <c:v>1.93</c:v>
                </c:pt>
                <c:pt idx="94">
                  <c:v>1.69</c:v>
                </c:pt>
                <c:pt idx="95">
                  <c:v>1.65</c:v>
                </c:pt>
                <c:pt idx="96">
                  <c:v>1.51</c:v>
                </c:pt>
                <c:pt idx="97">
                  <c:v>1.65</c:v>
                </c:pt>
                <c:pt idx="98">
                  <c:v>1.6</c:v>
                </c:pt>
                <c:pt idx="99">
                  <c:v>1.6</c:v>
                </c:pt>
                <c:pt idx="100">
                  <c:v>1.6</c:v>
                </c:pt>
                <c:pt idx="101">
                  <c:v>1.6000000240000001</c:v>
                </c:pt>
                <c:pt idx="102">
                  <c:v>1.6257142851428572</c:v>
                </c:pt>
                <c:pt idx="103">
                  <c:v>1.644999981</c:v>
                </c:pt>
                <c:pt idx="104">
                  <c:v>1.64</c:v>
                </c:pt>
                <c:pt idx="105">
                  <c:v>1.5914286031428568</c:v>
                </c:pt>
                <c:pt idx="106">
                  <c:v>1.5814286125714285</c:v>
                </c:pt>
                <c:pt idx="107">
                  <c:v>1.5700000519999997</c:v>
                </c:pt>
                <c:pt idx="108">
                  <c:v>1.5700000519999997</c:v>
                </c:pt>
                <c:pt idx="109">
                  <c:v>2.3694285491428571</c:v>
                </c:pt>
                <c:pt idx="110">
                  <c:v>3.1689999100000001</c:v>
                </c:pt>
                <c:pt idx="111">
                  <c:v>3.16</c:v>
                </c:pt>
                <c:pt idx="112">
                  <c:v>3.1689999100000001</c:v>
                </c:pt>
                <c:pt idx="113">
                  <c:v>4.7437142644285712</c:v>
                </c:pt>
                <c:pt idx="114">
                  <c:v>3.0879999738571429</c:v>
                </c:pt>
                <c:pt idx="115">
                  <c:v>4.5095714328571432</c:v>
                </c:pt>
                <c:pt idx="116">
                  <c:v>3.3929999999999998</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SAN GABÁN</c:v>
                </c:pt>
              </c:strCache>
            </c:strRef>
          </c:tx>
          <c:marker>
            <c:symbol val="none"/>
          </c:marker>
          <c:val>
            <c:numRef>
              <c:f>'13.Caudales'!$Y$4:$Y$120</c:f>
              <c:numCache>
                <c:formatCode>0.0</c:formatCode>
                <c:ptCount val="117"/>
                <c:pt idx="0">
                  <c:v>37.270000000000003</c:v>
                </c:pt>
                <c:pt idx="1">
                  <c:v>53.34</c:v>
                </c:pt>
                <c:pt idx="2">
                  <c:v>76.69</c:v>
                </c:pt>
                <c:pt idx="3">
                  <c:v>40.92</c:v>
                </c:pt>
                <c:pt idx="4">
                  <c:v>58.97</c:v>
                </c:pt>
                <c:pt idx="5">
                  <c:v>80.41</c:v>
                </c:pt>
                <c:pt idx="6">
                  <c:v>53.36</c:v>
                </c:pt>
                <c:pt idx="7">
                  <c:v>65.55</c:v>
                </c:pt>
                <c:pt idx="8">
                  <c:v>72.96314185</c:v>
                </c:pt>
                <c:pt idx="9">
                  <c:v>47.002858298165428</c:v>
                </c:pt>
                <c:pt idx="10">
                  <c:v>42.29</c:v>
                </c:pt>
                <c:pt idx="11">
                  <c:v>24.915714263915959</c:v>
                </c:pt>
                <c:pt idx="12">
                  <c:v>24.159999847412099</c:v>
                </c:pt>
                <c:pt idx="13">
                  <c:v>22.646999904087572</c:v>
                </c:pt>
                <c:pt idx="14">
                  <c:v>22.742571422031897</c:v>
                </c:pt>
                <c:pt idx="15">
                  <c:v>23.21</c:v>
                </c:pt>
                <c:pt idx="16">
                  <c:v>19.724285806928286</c:v>
                </c:pt>
                <c:pt idx="17">
                  <c:v>14.075714383806471</c:v>
                </c:pt>
                <c:pt idx="18">
                  <c:v>12.797142846243686</c:v>
                </c:pt>
                <c:pt idx="19">
                  <c:v>12.9</c:v>
                </c:pt>
                <c:pt idx="20">
                  <c:v>11.968571390424414</c:v>
                </c:pt>
                <c:pt idx="21">
                  <c:v>9.89</c:v>
                </c:pt>
                <c:pt idx="22">
                  <c:v>8.57</c:v>
                </c:pt>
                <c:pt idx="23">
                  <c:v>9.6</c:v>
                </c:pt>
                <c:pt idx="24">
                  <c:v>7.91285726</c:v>
                </c:pt>
                <c:pt idx="25">
                  <c:v>8.911428656</c:v>
                </c:pt>
                <c:pt idx="26">
                  <c:v>7.2057142259999996</c:v>
                </c:pt>
                <c:pt idx="27">
                  <c:v>9.9999998639999994</c:v>
                </c:pt>
                <c:pt idx="28">
                  <c:v>6.7128572460000004</c:v>
                </c:pt>
                <c:pt idx="29">
                  <c:v>6.0797142300000004</c:v>
                </c:pt>
                <c:pt idx="30">
                  <c:v>4.9059999329703157</c:v>
                </c:pt>
                <c:pt idx="31">
                  <c:v>4.0242800000000001</c:v>
                </c:pt>
                <c:pt idx="32">
                  <c:v>4.354285752</c:v>
                </c:pt>
                <c:pt idx="33">
                  <c:v>4.3511429509999999</c:v>
                </c:pt>
                <c:pt idx="34">
                  <c:v>5.3042856629999999</c:v>
                </c:pt>
                <c:pt idx="35">
                  <c:v>7.46</c:v>
                </c:pt>
                <c:pt idx="36">
                  <c:v>7.79</c:v>
                </c:pt>
                <c:pt idx="37">
                  <c:v>8.5442856379999998</c:v>
                </c:pt>
                <c:pt idx="38">
                  <c:v>6.81</c:v>
                </c:pt>
                <c:pt idx="39">
                  <c:v>6.2752857208571422</c:v>
                </c:pt>
                <c:pt idx="40">
                  <c:v>9.9285714966910028</c:v>
                </c:pt>
                <c:pt idx="41">
                  <c:v>9.6800000322857152</c:v>
                </c:pt>
                <c:pt idx="42">
                  <c:v>10.33</c:v>
                </c:pt>
                <c:pt idx="43">
                  <c:v>11.29</c:v>
                </c:pt>
                <c:pt idx="44">
                  <c:v>9</c:v>
                </c:pt>
                <c:pt idx="45">
                  <c:v>8.81</c:v>
                </c:pt>
                <c:pt idx="46">
                  <c:v>9.3542860000000001</c:v>
                </c:pt>
                <c:pt idx="47">
                  <c:v>14.194285802</c:v>
                </c:pt>
                <c:pt idx="48">
                  <c:v>22.62</c:v>
                </c:pt>
                <c:pt idx="49">
                  <c:v>22.62</c:v>
                </c:pt>
                <c:pt idx="50">
                  <c:v>17.489999999999998</c:v>
                </c:pt>
                <c:pt idx="51">
                  <c:v>18.608285904285712</c:v>
                </c:pt>
                <c:pt idx="52">
                  <c:v>25.43</c:v>
                </c:pt>
                <c:pt idx="53">
                  <c:v>55.67</c:v>
                </c:pt>
                <c:pt idx="54">
                  <c:v>58.31</c:v>
                </c:pt>
                <c:pt idx="55">
                  <c:v>47.49</c:v>
                </c:pt>
                <c:pt idx="56">
                  <c:v>45.46</c:v>
                </c:pt>
                <c:pt idx="57">
                  <c:v>28.56</c:v>
                </c:pt>
                <c:pt idx="58">
                  <c:v>25.04</c:v>
                </c:pt>
                <c:pt idx="59">
                  <c:v>58.84</c:v>
                </c:pt>
                <c:pt idx="60">
                  <c:v>102.26</c:v>
                </c:pt>
                <c:pt idx="61">
                  <c:v>83.74</c:v>
                </c:pt>
                <c:pt idx="62">
                  <c:v>62.42</c:v>
                </c:pt>
                <c:pt idx="63">
                  <c:v>52.01</c:v>
                </c:pt>
                <c:pt idx="64">
                  <c:v>65.430000000000007</c:v>
                </c:pt>
                <c:pt idx="65">
                  <c:v>71.06</c:v>
                </c:pt>
                <c:pt idx="66">
                  <c:v>77.099999999999994</c:v>
                </c:pt>
                <c:pt idx="67">
                  <c:v>48.77</c:v>
                </c:pt>
                <c:pt idx="68">
                  <c:v>34.409999999999997</c:v>
                </c:pt>
                <c:pt idx="69">
                  <c:v>28.8</c:v>
                </c:pt>
                <c:pt idx="70">
                  <c:v>22.78</c:v>
                </c:pt>
                <c:pt idx="71">
                  <c:v>17.8</c:v>
                </c:pt>
                <c:pt idx="72">
                  <c:v>17.84</c:v>
                </c:pt>
                <c:pt idx="73">
                  <c:v>16.37</c:v>
                </c:pt>
                <c:pt idx="74">
                  <c:v>13.15</c:v>
                </c:pt>
                <c:pt idx="75">
                  <c:v>10.85</c:v>
                </c:pt>
                <c:pt idx="76">
                  <c:v>8.98</c:v>
                </c:pt>
                <c:pt idx="77">
                  <c:v>9.41</c:v>
                </c:pt>
                <c:pt idx="78">
                  <c:v>8.58</c:v>
                </c:pt>
                <c:pt idx="79">
                  <c:v>6.64</c:v>
                </c:pt>
                <c:pt idx="80">
                  <c:v>6.49</c:v>
                </c:pt>
                <c:pt idx="81">
                  <c:v>6.15</c:v>
                </c:pt>
                <c:pt idx="82">
                  <c:v>5.51</c:v>
                </c:pt>
                <c:pt idx="83">
                  <c:v>5.16</c:v>
                </c:pt>
                <c:pt idx="84">
                  <c:v>5.27</c:v>
                </c:pt>
                <c:pt idx="85">
                  <c:v>5.0599999999999996</c:v>
                </c:pt>
                <c:pt idx="86">
                  <c:v>4.84</c:v>
                </c:pt>
                <c:pt idx="87">
                  <c:v>4.8899999999999997</c:v>
                </c:pt>
                <c:pt idx="88">
                  <c:v>8.4</c:v>
                </c:pt>
                <c:pt idx="89">
                  <c:v>6.42</c:v>
                </c:pt>
                <c:pt idx="90">
                  <c:v>7.98</c:v>
                </c:pt>
                <c:pt idx="91">
                  <c:v>5.32</c:v>
                </c:pt>
                <c:pt idx="92">
                  <c:v>4.95</c:v>
                </c:pt>
                <c:pt idx="93">
                  <c:v>7.39</c:v>
                </c:pt>
                <c:pt idx="94">
                  <c:v>6.18</c:v>
                </c:pt>
                <c:pt idx="95">
                  <c:v>8.7899999999999991</c:v>
                </c:pt>
                <c:pt idx="96">
                  <c:v>11.45</c:v>
                </c:pt>
                <c:pt idx="97">
                  <c:v>14.58</c:v>
                </c:pt>
                <c:pt idx="98">
                  <c:v>12.14</c:v>
                </c:pt>
                <c:pt idx="99">
                  <c:v>12.516714369142859</c:v>
                </c:pt>
                <c:pt idx="100">
                  <c:v>18.826999800000003</c:v>
                </c:pt>
                <c:pt idx="101">
                  <c:v>20.280285972857143</c:v>
                </c:pt>
                <c:pt idx="102">
                  <c:v>34.849000112857141</c:v>
                </c:pt>
                <c:pt idx="103">
                  <c:v>35.335714887142856</c:v>
                </c:pt>
                <c:pt idx="104">
                  <c:v>63.23</c:v>
                </c:pt>
                <c:pt idx="105">
                  <c:v>56.654285431428562</c:v>
                </c:pt>
                <c:pt idx="106">
                  <c:v>68.516428267142857</c:v>
                </c:pt>
                <c:pt idx="107">
                  <c:v>58.935427530000005</c:v>
                </c:pt>
                <c:pt idx="108">
                  <c:v>45.332857951428579</c:v>
                </c:pt>
                <c:pt idx="109">
                  <c:v>65.987571171428584</c:v>
                </c:pt>
                <c:pt idx="110">
                  <c:v>97.722999031428586</c:v>
                </c:pt>
                <c:pt idx="111">
                  <c:v>142.13</c:v>
                </c:pt>
                <c:pt idx="112">
                  <c:v>142.13857270714286</c:v>
                </c:pt>
                <c:pt idx="113">
                  <c:v>72.30971418</c:v>
                </c:pt>
                <c:pt idx="114">
                  <c:v>119.7894287057143</c:v>
                </c:pt>
                <c:pt idx="115">
                  <c:v>152.80443028571429</c:v>
                </c:pt>
                <c:pt idx="116">
                  <c:v>107.32928468714286</c:v>
                </c:pt>
              </c:numCache>
            </c:numRef>
          </c:val>
          <c:smooth val="0"/>
          <c:extLst>
            <c:ext xmlns:c16="http://schemas.microsoft.com/office/drawing/2014/chart" uri="{C3380CC4-5D6E-409C-BE32-E72D297353CC}">
              <c16:uniqueId val="{00000002-4386-4F80-BA11-24E7324C05B4}"/>
            </c:ext>
          </c:extLst>
        </c:ser>
        <c:dLbls>
          <c:showLegendKey val="0"/>
          <c:showVal val="0"/>
          <c:showCatName val="0"/>
          <c:showSerName val="0"/>
          <c:showPercent val="0"/>
          <c:showBubbleSize val="0"/>
        </c:dLbls>
        <c:marker val="1"/>
        <c:smooth val="0"/>
        <c:axId val="351621120"/>
        <c:axId val="351623424"/>
      </c:lineChart>
      <c:lineChart>
        <c:grouping val="standard"/>
        <c:varyColors val="0"/>
        <c:ser>
          <c:idx val="1"/>
          <c:order val="3"/>
          <c:tx>
            <c:strRef>
              <c:f>'13.Caudales'!$X$3</c:f>
              <c:strCache>
                <c:ptCount val="1"/>
                <c:pt idx="0">
                  <c:v>VILCANOTA</c:v>
                </c:pt>
              </c:strCache>
            </c:strRef>
          </c:tx>
          <c:spPr>
            <a:ln>
              <a:solidFill>
                <a:srgbClr val="00B0F0"/>
              </a:solidFill>
            </a:ln>
          </c:spPr>
          <c:marker>
            <c:symbol val="circle"/>
            <c:size val="3"/>
            <c:spPr>
              <a:solidFill>
                <a:schemeClr val="bg1"/>
              </a:solidFill>
              <a:ln w="0">
                <a:solidFill>
                  <a:srgbClr val="002060"/>
                </a:solidFill>
                <a:prstDash val="solid"/>
              </a:ln>
            </c:spPr>
          </c:marker>
          <c:val>
            <c:numRef>
              <c:f>'13.Caudales'!$X$4:$X$120</c:f>
              <c:numCache>
                <c:formatCode>0.0</c:formatCode>
                <c:ptCount val="117"/>
                <c:pt idx="0">
                  <c:v>109.19</c:v>
                </c:pt>
                <c:pt idx="1">
                  <c:v>177.91</c:v>
                </c:pt>
                <c:pt idx="2">
                  <c:v>248.28</c:v>
                </c:pt>
                <c:pt idx="3">
                  <c:v>142.55000000000001</c:v>
                </c:pt>
                <c:pt idx="4">
                  <c:v>251.59399999999999</c:v>
                </c:pt>
                <c:pt idx="5">
                  <c:v>388.05428210000002</c:v>
                </c:pt>
                <c:pt idx="6">
                  <c:v>283.21000240000001</c:v>
                </c:pt>
                <c:pt idx="7">
                  <c:v>414.29357470000002</c:v>
                </c:pt>
                <c:pt idx="8">
                  <c:v>382.60643219999997</c:v>
                </c:pt>
                <c:pt idx="9">
                  <c:v>245.78571646554084</c:v>
                </c:pt>
                <c:pt idx="10">
                  <c:v>239.62</c:v>
                </c:pt>
                <c:pt idx="11">
                  <c:v>150.27357046944684</c:v>
                </c:pt>
                <c:pt idx="12">
                  <c:v>116.33999633789</c:v>
                </c:pt>
                <c:pt idx="13">
                  <c:v>126.18428475516127</c:v>
                </c:pt>
                <c:pt idx="14">
                  <c:v>140.54571315220355</c:v>
                </c:pt>
                <c:pt idx="15">
                  <c:v>141.29</c:v>
                </c:pt>
                <c:pt idx="16">
                  <c:v>105.73500061035119</c:v>
                </c:pt>
                <c:pt idx="17">
                  <c:v>72.620000566754968</c:v>
                </c:pt>
                <c:pt idx="18">
                  <c:v>60.497857775006928</c:v>
                </c:pt>
                <c:pt idx="19">
                  <c:v>56.6</c:v>
                </c:pt>
                <c:pt idx="20">
                  <c:v>52.17071369716097</c:v>
                </c:pt>
                <c:pt idx="21">
                  <c:v>46.88</c:v>
                </c:pt>
                <c:pt idx="22">
                  <c:v>43.39</c:v>
                </c:pt>
                <c:pt idx="23">
                  <c:v>40.28</c:v>
                </c:pt>
                <c:pt idx="24">
                  <c:v>37.560714179999998</c:v>
                </c:pt>
                <c:pt idx="25">
                  <c:v>37.759999409999999</c:v>
                </c:pt>
                <c:pt idx="26">
                  <c:v>35.967143470000003</c:v>
                </c:pt>
                <c:pt idx="27">
                  <c:v>47.66357095</c:v>
                </c:pt>
                <c:pt idx="28">
                  <c:v>44.25</c:v>
                </c:pt>
                <c:pt idx="29">
                  <c:v>42.498571668352326</c:v>
                </c:pt>
                <c:pt idx="30">
                  <c:v>39.98428617204933</c:v>
                </c:pt>
                <c:pt idx="31">
                  <c:v>36.654999320000002</c:v>
                </c:pt>
                <c:pt idx="32">
                  <c:v>35.152857099999999</c:v>
                </c:pt>
                <c:pt idx="33">
                  <c:v>34.115715029999997</c:v>
                </c:pt>
                <c:pt idx="34">
                  <c:v>30.92</c:v>
                </c:pt>
                <c:pt idx="35">
                  <c:v>30.922143120000001</c:v>
                </c:pt>
                <c:pt idx="36">
                  <c:v>29.33</c:v>
                </c:pt>
                <c:pt idx="37">
                  <c:v>34.179286410000003</c:v>
                </c:pt>
                <c:pt idx="38">
                  <c:v>38.82</c:v>
                </c:pt>
                <c:pt idx="39">
                  <c:v>43.879284992857151</c:v>
                </c:pt>
                <c:pt idx="40">
                  <c:v>45.627857753208637</c:v>
                </c:pt>
                <c:pt idx="41">
                  <c:v>52.615000045714282</c:v>
                </c:pt>
                <c:pt idx="42">
                  <c:v>50.71</c:v>
                </c:pt>
                <c:pt idx="43">
                  <c:v>48.41</c:v>
                </c:pt>
                <c:pt idx="44">
                  <c:v>47.24</c:v>
                </c:pt>
                <c:pt idx="45">
                  <c:v>40.61</c:v>
                </c:pt>
                <c:pt idx="46">
                  <c:v>41.625</c:v>
                </c:pt>
                <c:pt idx="47">
                  <c:v>41.014285495714283</c:v>
                </c:pt>
                <c:pt idx="48">
                  <c:v>83.6</c:v>
                </c:pt>
                <c:pt idx="49">
                  <c:v>66.8</c:v>
                </c:pt>
                <c:pt idx="50">
                  <c:v>55.42</c:v>
                </c:pt>
                <c:pt idx="51">
                  <c:v>59.550713675714292</c:v>
                </c:pt>
                <c:pt idx="52">
                  <c:v>89.46</c:v>
                </c:pt>
                <c:pt idx="53">
                  <c:v>178.14</c:v>
                </c:pt>
                <c:pt idx="54">
                  <c:v>174.94</c:v>
                </c:pt>
                <c:pt idx="55">
                  <c:v>141.31</c:v>
                </c:pt>
                <c:pt idx="56">
                  <c:v>123.59</c:v>
                </c:pt>
                <c:pt idx="57">
                  <c:v>85.48</c:v>
                </c:pt>
                <c:pt idx="58">
                  <c:v>100.57</c:v>
                </c:pt>
                <c:pt idx="59">
                  <c:v>163.72999999999999</c:v>
                </c:pt>
                <c:pt idx="60">
                  <c:v>285.31</c:v>
                </c:pt>
                <c:pt idx="61">
                  <c:v>374.33</c:v>
                </c:pt>
                <c:pt idx="62">
                  <c:v>219.86</c:v>
                </c:pt>
                <c:pt idx="63">
                  <c:v>190.11</c:v>
                </c:pt>
                <c:pt idx="64">
                  <c:v>272.08999999999997</c:v>
                </c:pt>
                <c:pt idx="65">
                  <c:v>301.82</c:v>
                </c:pt>
                <c:pt idx="66">
                  <c:v>203.49</c:v>
                </c:pt>
                <c:pt idx="67">
                  <c:v>155.33000000000001</c:v>
                </c:pt>
                <c:pt idx="68">
                  <c:v>111.37</c:v>
                </c:pt>
                <c:pt idx="69">
                  <c:v>117.05</c:v>
                </c:pt>
                <c:pt idx="70">
                  <c:v>79.2</c:v>
                </c:pt>
                <c:pt idx="71">
                  <c:v>69.37</c:v>
                </c:pt>
                <c:pt idx="72">
                  <c:v>68.8</c:v>
                </c:pt>
                <c:pt idx="73">
                  <c:v>69.05</c:v>
                </c:pt>
                <c:pt idx="74">
                  <c:v>54.09</c:v>
                </c:pt>
                <c:pt idx="75">
                  <c:v>45.31</c:v>
                </c:pt>
                <c:pt idx="76">
                  <c:v>40.42</c:v>
                </c:pt>
                <c:pt idx="77">
                  <c:v>37.89</c:v>
                </c:pt>
                <c:pt idx="78">
                  <c:v>38.229999999999997</c:v>
                </c:pt>
                <c:pt idx="79">
                  <c:v>33.9</c:v>
                </c:pt>
                <c:pt idx="80">
                  <c:v>31.97</c:v>
                </c:pt>
                <c:pt idx="81">
                  <c:v>31.76</c:v>
                </c:pt>
                <c:pt idx="82">
                  <c:v>31.68</c:v>
                </c:pt>
                <c:pt idx="83">
                  <c:v>31.01</c:v>
                </c:pt>
                <c:pt idx="84">
                  <c:v>30.23</c:v>
                </c:pt>
                <c:pt idx="85">
                  <c:v>32.17</c:v>
                </c:pt>
                <c:pt idx="86">
                  <c:v>31.63</c:v>
                </c:pt>
                <c:pt idx="87">
                  <c:v>34.090000000000003</c:v>
                </c:pt>
                <c:pt idx="88">
                  <c:v>38.06</c:v>
                </c:pt>
                <c:pt idx="89">
                  <c:v>41.12</c:v>
                </c:pt>
                <c:pt idx="90">
                  <c:v>33.06</c:v>
                </c:pt>
                <c:pt idx="91">
                  <c:v>35.54</c:v>
                </c:pt>
                <c:pt idx="92">
                  <c:v>37.47</c:v>
                </c:pt>
                <c:pt idx="93">
                  <c:v>52.42</c:v>
                </c:pt>
                <c:pt idx="94">
                  <c:v>43.93</c:v>
                </c:pt>
                <c:pt idx="95">
                  <c:v>40.229999999999997</c:v>
                </c:pt>
                <c:pt idx="96">
                  <c:v>41.85</c:v>
                </c:pt>
                <c:pt idx="97">
                  <c:v>70.849999999999994</c:v>
                </c:pt>
                <c:pt idx="98">
                  <c:v>64.819999999999993</c:v>
                </c:pt>
                <c:pt idx="99">
                  <c:v>47.846427917142854</c:v>
                </c:pt>
                <c:pt idx="100">
                  <c:v>57.322143555714298</c:v>
                </c:pt>
                <c:pt idx="101">
                  <c:v>51.470714571428573</c:v>
                </c:pt>
                <c:pt idx="102">
                  <c:v>65.58357184285714</c:v>
                </c:pt>
                <c:pt idx="103">
                  <c:v>104.27285767571428</c:v>
                </c:pt>
                <c:pt idx="104">
                  <c:v>201.2428571428571</c:v>
                </c:pt>
                <c:pt idx="105">
                  <c:v>229.4250030571429</c:v>
                </c:pt>
                <c:pt idx="106">
                  <c:v>261.56357028571426</c:v>
                </c:pt>
                <c:pt idx="107">
                  <c:v>261.98000009999998</c:v>
                </c:pt>
                <c:pt idx="108">
                  <c:v>141.83571514285714</c:v>
                </c:pt>
                <c:pt idx="109">
                  <c:v>164.55714089999998</c:v>
                </c:pt>
                <c:pt idx="110">
                  <c:v>355.31285748571423</c:v>
                </c:pt>
                <c:pt idx="111">
                  <c:v>437.78</c:v>
                </c:pt>
                <c:pt idx="112">
                  <c:v>424.14571271428576</c:v>
                </c:pt>
                <c:pt idx="113">
                  <c:v>293.69142804285718</c:v>
                </c:pt>
                <c:pt idx="114">
                  <c:v>511.54500034285724</c:v>
                </c:pt>
                <c:pt idx="115">
                  <c:v>433.89143152857145</c:v>
                </c:pt>
                <c:pt idx="116">
                  <c:v>281.79928587142859</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351627520"/>
        <c:axId val="351625600"/>
      </c:lineChart>
      <c:catAx>
        <c:axId val="351621120"/>
        <c:scaling>
          <c:orientation val="minMax"/>
        </c:scaling>
        <c:delete val="0"/>
        <c:axPos val="b"/>
        <c:title>
          <c:tx>
            <c:rich>
              <a:bodyPr/>
              <a:lstStyle/>
              <a:p>
                <a:pPr>
                  <a:defRPr/>
                </a:pPr>
                <a:r>
                  <a:rPr lang="en-US"/>
                  <a:t>Semanas</a:t>
                </a:r>
              </a:p>
            </c:rich>
          </c:tx>
          <c:layout>
            <c:manualLayout>
              <c:xMode val="edge"/>
              <c:yMode val="edge"/>
              <c:x val="0.91419763301439938"/>
              <c:y val="0.92770168283747612"/>
            </c:manualLayout>
          </c:layout>
          <c:overlay val="0"/>
        </c:title>
        <c:numFmt formatCode="General" sourceLinked="1"/>
        <c:majorTickMark val="out"/>
        <c:minorTickMark val="none"/>
        <c:tickLblPos val="nextTo"/>
        <c:crossAx val="351623424"/>
        <c:crosses val="autoZero"/>
        <c:auto val="1"/>
        <c:lblAlgn val="ctr"/>
        <c:lblOffset val="100"/>
        <c:tickLblSkip val="50"/>
        <c:noMultiLvlLbl val="0"/>
      </c:catAx>
      <c:valAx>
        <c:axId val="351623424"/>
        <c:scaling>
          <c:orientation val="minMax"/>
        </c:scaling>
        <c:delete val="0"/>
        <c:axPos val="l"/>
        <c:majorGridlines/>
        <c:title>
          <c:tx>
            <c:rich>
              <a:bodyPr rot="0" vert="horz"/>
              <a:lstStyle/>
              <a:p>
                <a:pPr>
                  <a:defRPr/>
                </a:pPr>
                <a:r>
                  <a:rPr lang="en-US"/>
                  <a:t>m3/s</a:t>
                </a:r>
              </a:p>
              <a:p>
                <a:pPr>
                  <a:defRPr/>
                </a:pPr>
                <a:r>
                  <a:rPr lang="en-US"/>
                  <a:t>(Charcani y Aricota)</a:t>
                </a:r>
              </a:p>
            </c:rich>
          </c:tx>
          <c:layout>
            <c:manualLayout>
              <c:xMode val="edge"/>
              <c:yMode val="edge"/>
              <c:x val="1.9106845974712372E-4"/>
              <c:y val="3.9039481334262265E-2"/>
            </c:manualLayout>
          </c:layout>
          <c:overlay val="0"/>
        </c:title>
        <c:numFmt formatCode="0" sourceLinked="0"/>
        <c:majorTickMark val="out"/>
        <c:minorTickMark val="none"/>
        <c:tickLblPos val="nextTo"/>
        <c:crossAx val="351621120"/>
        <c:crosses val="autoZero"/>
        <c:crossBetween val="between"/>
      </c:valAx>
      <c:valAx>
        <c:axId val="351625600"/>
        <c:scaling>
          <c:orientation val="minMax"/>
          <c:max val="500"/>
        </c:scaling>
        <c:delete val="0"/>
        <c:axPos val="r"/>
        <c:title>
          <c:tx>
            <c:rich>
              <a:bodyPr rot="0" vert="horz"/>
              <a:lstStyle/>
              <a:p>
                <a:pPr>
                  <a:defRPr/>
                </a:pPr>
                <a:r>
                  <a:rPr lang="en-US"/>
                  <a:t>m3/s </a:t>
                </a:r>
              </a:p>
              <a:p>
                <a:pPr>
                  <a:defRPr/>
                </a:pPr>
                <a:r>
                  <a:rPr lang="en-US"/>
                  <a:t>(San Gabán y Vilcanota)</a:t>
                </a:r>
              </a:p>
            </c:rich>
          </c:tx>
          <c:layout>
            <c:manualLayout>
              <c:xMode val="edge"/>
              <c:yMode val="edge"/>
              <c:x val="0.87629063464413948"/>
              <c:y val="9.1618573711402893E-3"/>
            </c:manualLayout>
          </c:layout>
          <c:overlay val="0"/>
        </c:title>
        <c:numFmt formatCode="0" sourceLinked="0"/>
        <c:majorTickMark val="out"/>
        <c:minorTickMark val="none"/>
        <c:tickLblPos val="nextTo"/>
        <c:crossAx val="351627520"/>
        <c:crosses val="max"/>
        <c:crossBetween val="between"/>
      </c:valAx>
      <c:catAx>
        <c:axId val="351627520"/>
        <c:scaling>
          <c:orientation val="minMax"/>
        </c:scaling>
        <c:delete val="1"/>
        <c:axPos val="b"/>
        <c:numFmt formatCode="General" sourceLinked="1"/>
        <c:majorTickMark val="out"/>
        <c:minorTickMark val="none"/>
        <c:tickLblPos val="nextTo"/>
        <c:crossAx val="351625600"/>
        <c:crosses val="autoZero"/>
        <c:auto val="1"/>
        <c:lblAlgn val="ctr"/>
        <c:lblOffset val="100"/>
        <c:noMultiLvlLbl val="0"/>
      </c:catAx>
    </c:plotArea>
    <c:legend>
      <c:legendPos val="t"/>
      <c:layout>
        <c:manualLayout>
          <c:xMode val="edge"/>
          <c:yMode val="edge"/>
          <c:x val="0.16908948927484632"/>
          <c:y val="0.15512966001237669"/>
          <c:w val="0.6785949544844444"/>
          <c:h val="0.16299980945989467"/>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Julio 2017
INFSGI-MES-07-2017
10/08/2017
Versión: 01</c:oddHeader>
    </c:headerFooter>
    <c:pageMargins b="0.75" l="0.7" r="0.7" t="0.75" header="0.3" footer="0.3"/>
    <c:pageSetup paperSize="9"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AREA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5.9132329980819023</c:v>
                </c:pt>
                <c:pt idx="1">
                  <c:v>5.6990121950102708</c:v>
                </c:pt>
                <c:pt idx="2">
                  <c:v>5.588473998657995</c:v>
                </c:pt>
                <c:pt idx="3">
                  <c:v>5.540043920685191</c:v>
                </c:pt>
                <c:pt idx="4">
                  <c:v>5.4634230384835698</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AREA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INDEPENDENCIA 220</c:v>
                </c:pt>
                <c:pt idx="2">
                  <c:v>CARABAYLLO 220</c:v>
                </c:pt>
                <c:pt idx="3">
                  <c:v>SANTA ROSA 220</c:v>
                </c:pt>
                <c:pt idx="4">
                  <c:v>SAN JUAN 220</c:v>
                </c:pt>
                <c:pt idx="5">
                  <c:v>POMACOCHA 220</c:v>
                </c:pt>
                <c:pt idx="6">
                  <c:v>OROYA NUEVA 50</c:v>
                </c:pt>
              </c:strCache>
            </c:strRef>
          </c:cat>
          <c:val>
            <c:numRef>
              <c:f>'14. CMg'!$C$27:$I$27</c:f>
              <c:numCache>
                <c:formatCode>0.00</c:formatCode>
                <c:ptCount val="7"/>
                <c:pt idx="0">
                  <c:v>5.5091467511746783</c:v>
                </c:pt>
                <c:pt idx="1">
                  <c:v>5.4926137186685136</c:v>
                </c:pt>
                <c:pt idx="2">
                  <c:v>5.4874660209309676</c:v>
                </c:pt>
                <c:pt idx="3">
                  <c:v>5.4739187554321216</c:v>
                </c:pt>
                <c:pt idx="4">
                  <c:v>5.4570970428858692</c:v>
                </c:pt>
                <c:pt idx="5">
                  <c:v>5.3177765805602411</c:v>
                </c:pt>
                <c:pt idx="6">
                  <c:v>5.1071331017709172</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AREA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PUNO 138</c:v>
                </c:pt>
                <c:pt idx="2">
                  <c:v>SOCABAYA 220</c:v>
                </c:pt>
                <c:pt idx="3">
                  <c:v>MOQUEGUA 138</c:v>
                </c:pt>
                <c:pt idx="4">
                  <c:v>DOLORESPATA 138</c:v>
                </c:pt>
                <c:pt idx="5">
                  <c:v>COTARUSE 220</c:v>
                </c:pt>
                <c:pt idx="6">
                  <c:v>SAN GABAN 138</c:v>
                </c:pt>
              </c:strCache>
            </c:strRef>
          </c:cat>
          <c:val>
            <c:numRef>
              <c:f>'14. CMg'!$C$46:$I$46</c:f>
              <c:numCache>
                <c:formatCode>0.00</c:formatCode>
                <c:ptCount val="7"/>
                <c:pt idx="0">
                  <c:v>5.9610480062238524</c:v>
                </c:pt>
                <c:pt idx="1">
                  <c:v>5.8134454046743924</c:v>
                </c:pt>
                <c:pt idx="2">
                  <c:v>5.7662846935700367</c:v>
                </c:pt>
                <c:pt idx="3">
                  <c:v>5.7551595897144967</c:v>
                </c:pt>
                <c:pt idx="4">
                  <c:v>5.5816680365604823</c:v>
                </c:pt>
                <c:pt idx="5">
                  <c:v>5.5352111495036507</c:v>
                </c:pt>
                <c:pt idx="6">
                  <c:v>5.2378555892166654</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3.5913179272011722E-2"/>
          <c:y val="0.1175050040415628"/>
          <c:w val="0.93112961596945032"/>
          <c:h val="0.79909868940686513"/>
        </c:manualLayout>
      </c:layout>
      <c:barChart>
        <c:barDir val="col"/>
        <c:grouping val="clustered"/>
        <c:varyColors val="0"/>
        <c:ser>
          <c:idx val="2"/>
          <c:order val="0"/>
          <c:tx>
            <c:strRef>
              <c:f>'16. Congestiones'!$F$6</c:f>
              <c:strCache>
                <c:ptCount val="1"/>
                <c:pt idx="0">
                  <c:v>MARZO
 2016</c:v>
                </c:pt>
              </c:strCache>
            </c:strRef>
          </c:tx>
          <c:spPr>
            <a:solidFill>
              <a:schemeClr val="accent6"/>
            </a:solidFill>
          </c:spPr>
          <c:invertIfNegative val="0"/>
          <c:cat>
            <c:strRef>
              <c:f>'16. Congestiones'!$C$7:$C$11</c:f>
              <c:strCache>
                <c:ptCount val="5"/>
                <c:pt idx="0">
                  <c:v>Enlace Centro - Sur</c:v>
                </c:pt>
                <c:pt idx="1">
                  <c:v>S.E. San Juan  - S.E. Los Industriales 220kV</c:v>
                </c:pt>
                <c:pt idx="2">
                  <c:v>Santa Rosa N. - Chavarría</c:v>
                </c:pt>
                <c:pt idx="3">
                  <c:v>Pomacocha - Carhuamayo</c:v>
                </c:pt>
                <c:pt idx="4">
                  <c:v>Carhuamayo - Oroya Nueva</c:v>
                </c:pt>
              </c:strCache>
            </c:strRef>
          </c:cat>
          <c:val>
            <c:numRef>
              <c:f>'16. Congestiones'!$F$7:$F$11</c:f>
              <c:numCache>
                <c:formatCode>#,##0.00</c:formatCode>
                <c:ptCount val="5"/>
                <c:pt idx="0">
                  <c:v>36.32</c:v>
                </c:pt>
                <c:pt idx="1">
                  <c:v>4.466666666666665</c:v>
                </c:pt>
              </c:numCache>
            </c:numRef>
          </c:val>
          <c:extLst>
            <c:ext xmlns:c16="http://schemas.microsoft.com/office/drawing/2014/chart" uri="{C3380CC4-5D6E-409C-BE32-E72D297353CC}">
              <c16:uniqueId val="{00000000-80E7-4E97-9CC8-4EC563B29B05}"/>
            </c:ext>
          </c:extLst>
        </c:ser>
        <c:ser>
          <c:idx val="1"/>
          <c:order val="1"/>
          <c:tx>
            <c:strRef>
              <c:f>'16. Congestiones'!$E$6</c:f>
              <c:strCache>
                <c:ptCount val="1"/>
                <c:pt idx="0">
                  <c:v>MARZO
 2017</c:v>
                </c:pt>
              </c:strCache>
            </c:strRef>
          </c:tx>
          <c:invertIfNegative val="0"/>
          <c:cat>
            <c:strRef>
              <c:f>'16. Congestiones'!$C$7:$C$11</c:f>
              <c:strCache>
                <c:ptCount val="5"/>
                <c:pt idx="0">
                  <c:v>Enlace Centro - Sur</c:v>
                </c:pt>
                <c:pt idx="1">
                  <c:v>S.E. San Juan  - S.E. Los Industriales 220kV</c:v>
                </c:pt>
                <c:pt idx="2">
                  <c:v>Santa Rosa N. - Chavarría</c:v>
                </c:pt>
                <c:pt idx="3">
                  <c:v>Pomacocha - Carhuamayo</c:v>
                </c:pt>
                <c:pt idx="4">
                  <c:v>Carhuamayo - Oroya Nueva</c:v>
                </c:pt>
              </c:strCache>
            </c:strRef>
          </c:cat>
          <c:val>
            <c:numRef>
              <c:f>'16. Congestiones'!$E$7:$E$11</c:f>
              <c:numCache>
                <c:formatCode>#,##0.00</c:formatCode>
                <c:ptCount val="5"/>
                <c:pt idx="0">
                  <c:v>464.72</c:v>
                </c:pt>
                <c:pt idx="1">
                  <c:v>71.783333333333331</c:v>
                </c:pt>
                <c:pt idx="2">
                  <c:v>6.7666666666666702</c:v>
                </c:pt>
                <c:pt idx="4">
                  <c:v>86.916666666666657</c:v>
                </c:pt>
              </c:numCache>
            </c:numRef>
          </c:val>
          <c:extLst>
            <c:ext xmlns:c16="http://schemas.microsoft.com/office/drawing/2014/chart" uri="{C3380CC4-5D6E-409C-BE32-E72D297353CC}">
              <c16:uniqueId val="{00000001-80E7-4E97-9CC8-4EC563B29B05}"/>
            </c:ext>
          </c:extLst>
        </c:ser>
        <c:ser>
          <c:idx val="0"/>
          <c:order val="2"/>
          <c:tx>
            <c:strRef>
              <c:f>'16. Congestiones'!$D$6</c:f>
              <c:strCache>
                <c:ptCount val="1"/>
                <c:pt idx="0">
                  <c:v>MARZO
 2018</c:v>
                </c:pt>
              </c:strCache>
            </c:strRef>
          </c:tx>
          <c:invertIfNegative val="0"/>
          <c:cat>
            <c:strRef>
              <c:f>'16. Congestiones'!$C$7:$C$11</c:f>
              <c:strCache>
                <c:ptCount val="5"/>
                <c:pt idx="0">
                  <c:v>Enlace Centro - Sur</c:v>
                </c:pt>
                <c:pt idx="1">
                  <c:v>S.E. San Juan  - S.E. Los Industriales 220kV</c:v>
                </c:pt>
                <c:pt idx="2">
                  <c:v>Santa Rosa N. - Chavarría</c:v>
                </c:pt>
                <c:pt idx="3">
                  <c:v>Pomacocha - Carhuamayo</c:v>
                </c:pt>
                <c:pt idx="4">
                  <c:v>Carhuamayo - Oroya Nueva</c:v>
                </c:pt>
              </c:strCache>
            </c:strRef>
          </c:cat>
          <c:val>
            <c:numRef>
              <c:f>'16. Congestiones'!$D$7:$D$11</c:f>
              <c:numCache>
                <c:formatCode>#,##0.00</c:formatCode>
                <c:ptCount val="5"/>
                <c:pt idx="2">
                  <c:v>7.8999999999999968</c:v>
                </c:pt>
                <c:pt idx="3">
                  <c:v>5.2666666666666657</c:v>
                </c:pt>
                <c:pt idx="4">
                  <c:v>18.466666666666665</c:v>
                </c:pt>
              </c:numCache>
            </c:numRef>
          </c:val>
          <c:extLst>
            <c:ext xmlns:c16="http://schemas.microsoft.com/office/drawing/2014/chart" uri="{C3380CC4-5D6E-409C-BE32-E72D297353CC}">
              <c16:uniqueId val="{00000002-80E7-4E97-9CC8-4EC563B29B05}"/>
            </c:ext>
          </c:extLst>
        </c:ser>
        <c:dLbls>
          <c:showLegendKey val="0"/>
          <c:showVal val="0"/>
          <c:showCatName val="0"/>
          <c:showSerName val="0"/>
          <c:showPercent val="0"/>
          <c:showBubbleSize val="0"/>
        </c:dLbls>
        <c:gapWidth val="150"/>
        <c:axId val="353038720"/>
        <c:axId val="353040256"/>
      </c:barChart>
      <c:catAx>
        <c:axId val="353038720"/>
        <c:scaling>
          <c:orientation val="minMax"/>
        </c:scaling>
        <c:delete val="0"/>
        <c:axPos val="b"/>
        <c:numFmt formatCode="General" sourceLinked="0"/>
        <c:majorTickMark val="out"/>
        <c:minorTickMark val="none"/>
        <c:tickLblPos val="nextTo"/>
        <c:crossAx val="353040256"/>
        <c:crosses val="autoZero"/>
        <c:auto val="1"/>
        <c:lblAlgn val="ctr"/>
        <c:lblOffset val="100"/>
        <c:noMultiLvlLbl val="0"/>
      </c:catAx>
      <c:valAx>
        <c:axId val="353040256"/>
        <c:scaling>
          <c:orientation val="minMax"/>
          <c:max val="650"/>
          <c:min val="0"/>
        </c:scaling>
        <c:delete val="0"/>
        <c:axPos val="l"/>
        <c:majorGridlines/>
        <c:title>
          <c:tx>
            <c:rich>
              <a:bodyPr rot="0" vert="horz"/>
              <a:lstStyle/>
              <a:p>
                <a:pPr>
                  <a:defRPr sz="900"/>
                </a:pPr>
                <a:r>
                  <a:rPr lang="en-US" sz="900"/>
                  <a:t>Horas</a:t>
                </a:r>
              </a:p>
            </c:rich>
          </c:tx>
          <c:layout>
            <c:manualLayout>
              <c:xMode val="edge"/>
              <c:yMode val="edge"/>
              <c:x val="3.9859184398062441E-3"/>
              <c:y val="6.277616991279529E-2"/>
            </c:manualLayout>
          </c:layout>
          <c:overlay val="0"/>
        </c:title>
        <c:numFmt formatCode="#,##0;[Red]#,##0" sourceLinked="0"/>
        <c:majorTickMark val="out"/>
        <c:minorTickMark val="none"/>
        <c:tickLblPos val="nextTo"/>
        <c:crossAx val="353038720"/>
        <c:crosses val="autoZero"/>
        <c:crossBetween val="between"/>
      </c:valAx>
    </c:plotArea>
    <c:legend>
      <c:legendPos val="r"/>
      <c:layout>
        <c:manualLayout>
          <c:xMode val="edge"/>
          <c:yMode val="edge"/>
          <c:x val="0.15906788488835297"/>
          <c:y val="1.7497032427713666E-2"/>
          <c:w val="0.66527155608805588"/>
          <c:h val="8.3464919141946467E-2"/>
        </c:manualLayout>
      </c:layout>
      <c:overlay val="0"/>
      <c:txPr>
        <a:bodyPr/>
        <a:lstStyle/>
        <a:p>
          <a:pPr>
            <a:defRPr sz="9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359459538747166"/>
          <c:y val="0.12872505532273043"/>
          <c:w val="0.57525123234360975"/>
          <c:h val="0.80570103107869762"/>
        </c:manualLayout>
      </c:layout>
      <c:pieChart>
        <c:varyColors val="1"/>
        <c:ser>
          <c:idx val="0"/>
          <c:order val="0"/>
          <c:explosion val="10"/>
          <c:dPt>
            <c:idx val="0"/>
            <c:bubble3D val="0"/>
            <c:spPr>
              <a:solidFill>
                <a:srgbClr val="6DA6D9"/>
              </a:solidFill>
            </c:spPr>
            <c:extLst>
              <c:ext xmlns:c16="http://schemas.microsoft.com/office/drawing/2014/chart" uri="{C3380CC4-5D6E-409C-BE32-E72D297353CC}">
                <c16:uniqueId val="{00000001-E0CC-4AD3-904F-2124A98CD904}"/>
              </c:ext>
            </c:extLst>
          </c:dPt>
          <c:dPt>
            <c:idx val="1"/>
            <c:bubble3D val="0"/>
            <c:explosion val="9"/>
            <c:extLst>
              <c:ext xmlns:c16="http://schemas.microsoft.com/office/drawing/2014/chart" uri="{C3380CC4-5D6E-409C-BE32-E72D297353CC}">
                <c16:uniqueId val="{00000003-E0CC-4AD3-904F-2124A98CD904}"/>
              </c:ext>
            </c:extLst>
          </c:dPt>
          <c:dPt>
            <c:idx val="2"/>
            <c:bubble3D val="0"/>
            <c:spPr>
              <a:solidFill>
                <a:srgbClr val="FF0000"/>
              </a:solidFill>
            </c:spPr>
            <c:extLst>
              <c:ext xmlns:c16="http://schemas.microsoft.com/office/drawing/2014/chart" uri="{C3380CC4-5D6E-409C-BE32-E72D297353CC}">
                <c16:uniqueId val="{00000004-E0CC-4AD3-904F-2124A98CD904}"/>
              </c:ext>
            </c:extLst>
          </c:dPt>
          <c:dLbls>
            <c:dLbl>
              <c:idx val="0"/>
              <c:layout>
                <c:manualLayout>
                  <c:x val="7.1250612015371972E-2"/>
                  <c:y val="-3.2521240358639051E-3"/>
                </c:manualLayout>
              </c:layout>
              <c:numFmt formatCode="General" sourceLinked="0"/>
              <c:spPr/>
              <c:txPr>
                <a:bodyPr/>
                <a:lstStyle/>
                <a:p>
                  <a:pPr>
                    <a:defRPr sz="600"/>
                  </a:pPr>
                  <a:endParaRPr lang="es-PE"/>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0CC-4AD3-904F-2124A98CD904}"/>
                </c:ext>
              </c:extLst>
            </c:dLbl>
            <c:dLbl>
              <c:idx val="1"/>
              <c:layout>
                <c:manualLayout>
                  <c:x val="-7.6483175637709788E-2"/>
                  <c:y val="7.5129721922105056E-2"/>
                </c:manualLayout>
              </c:layout>
              <c:numFmt formatCode="General" sourceLinked="0"/>
              <c:spPr/>
              <c:txPr>
                <a:bodyPr/>
                <a:lstStyle/>
                <a:p>
                  <a:pPr>
                    <a:defRPr sz="600"/>
                  </a:pPr>
                  <a:endParaRPr lang="es-PE"/>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0CC-4AD3-904F-2124A98CD904}"/>
                </c:ext>
              </c:extLst>
            </c:dLbl>
            <c:dLbl>
              <c:idx val="2"/>
              <c:layout>
                <c:manualLayout>
                  <c:x val="0.74468634905030584"/>
                  <c:y val="-0.27454656576369291"/>
                </c:manualLayout>
              </c:layout>
              <c:numFmt formatCode="General" sourceLinked="0"/>
              <c:spPr/>
              <c:txPr>
                <a:bodyPr/>
                <a:lstStyle/>
                <a:p>
                  <a:pPr>
                    <a:defRPr sz="600">
                      <a:solidFill>
                        <a:schemeClr val="bg1"/>
                      </a:solidFill>
                    </a:defRPr>
                  </a:pPr>
                  <a:endParaRPr lang="es-PE"/>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E0CC-4AD3-904F-2124A98CD904}"/>
                </c:ext>
              </c:extLst>
            </c:dLbl>
            <c:dLbl>
              <c:idx val="3"/>
              <c:layout>
                <c:manualLayout>
                  <c:x val="-5.385464109978718E-2"/>
                  <c:y val="3.1395489924682177E-2"/>
                </c:manualLayout>
              </c:layout>
              <c:numFmt formatCode="General" sourceLinked="0"/>
              <c:spPr>
                <a:noFill/>
                <a:ln>
                  <a:noFill/>
                </a:ln>
                <a:effectLst/>
              </c:spPr>
              <c:txPr>
                <a:bodyPr wrap="square" lIns="38100" tIns="19050" rIns="38100" bIns="19050" anchor="ctr">
                  <a:noAutofit/>
                </a:bodyPr>
                <a:lstStyle/>
                <a:p>
                  <a:pPr>
                    <a:defRPr sz="600"/>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2664869594621683"/>
                      <c:h val="0.14490706620409483"/>
                    </c:manualLayout>
                  </c15:layout>
                </c:ext>
                <c:ext xmlns:c16="http://schemas.microsoft.com/office/drawing/2014/chart" uri="{C3380CC4-5D6E-409C-BE32-E72D297353CC}">
                  <c16:uniqueId val="{00000005-E0CC-4AD3-904F-2124A98CD904}"/>
                </c:ext>
              </c:extLst>
            </c:dLbl>
            <c:dLbl>
              <c:idx val="4"/>
              <c:layout>
                <c:manualLayout>
                  <c:x val="-6.8489763354147373E-2"/>
                  <c:y val="-4.676423511771574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E0CC-4AD3-904F-2124A98CD904}"/>
                </c:ext>
              </c:extLst>
            </c:dLbl>
            <c:dLbl>
              <c:idx val="5"/>
              <c:layout>
                <c:manualLayout>
                  <c:x val="0.30524863563710647"/>
                  <c:y val="0.73203744315219932"/>
                </c:manualLayout>
              </c:layout>
              <c:numFmt formatCode="General" sourceLinked="0"/>
              <c:spPr/>
              <c:txPr>
                <a:bodyPr/>
                <a:lstStyle/>
                <a:p>
                  <a:pPr>
                    <a:defRPr sz="600">
                      <a:solidFill>
                        <a:schemeClr val="bg1"/>
                      </a:solidFill>
                    </a:defRPr>
                  </a:pPr>
                  <a:endParaRPr lang="es-PE"/>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0CC-4AD3-904F-2124A98CD904}"/>
                </c:ext>
              </c:extLst>
            </c:dLbl>
            <c:dLbl>
              <c:idx val="6"/>
              <c:layout>
                <c:manualLayout>
                  <c:x val="0.18862502200585313"/>
                  <c:y val="-6.1542125793172871E-2"/>
                </c:manualLayout>
              </c:layout>
              <c:numFmt formatCode="General" sourceLinked="0"/>
              <c:spPr/>
              <c:txPr>
                <a:bodyPr/>
                <a:lstStyle/>
                <a:p>
                  <a:pPr>
                    <a:defRPr sz="600"/>
                  </a:pPr>
                  <a:endParaRPr lang="es-PE"/>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E0CC-4AD3-904F-2124A98CD904}"/>
                </c:ext>
              </c:extLst>
            </c:dLbl>
            <c:numFmt formatCode="General" sourceLinked="0"/>
            <c:spPr>
              <a:noFill/>
              <a:ln>
                <a:noFill/>
              </a:ln>
              <a:effectLst/>
            </c:spPr>
            <c:txPr>
              <a:bodyPr wrap="square" lIns="38100" tIns="19050" rIns="38100" bIns="19050" anchor="ctr">
                <a:spAutoFit/>
              </a:bodyPr>
              <a:lstStyle/>
              <a:p>
                <a:pPr>
                  <a:defRPr sz="600"/>
                </a:pPr>
                <a:endParaRPr lang="es-PE"/>
              </a:p>
            </c:txPr>
            <c:showLegendKey val="0"/>
            <c:showVal val="0"/>
            <c:showCatName val="1"/>
            <c:showSerName val="0"/>
            <c:showPercent val="1"/>
            <c:showBubbleSize val="0"/>
            <c:showLeaderLines val="1"/>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Eventos'!$B$12:$H$12</c:f>
              <c:numCache>
                <c:formatCode>General</c:formatCode>
                <c:ptCount val="7"/>
                <c:pt idx="0">
                  <c:v>24</c:v>
                </c:pt>
                <c:pt idx="1">
                  <c:v>13</c:v>
                </c:pt>
                <c:pt idx="2">
                  <c:v>0</c:v>
                </c:pt>
                <c:pt idx="3">
                  <c:v>5</c:v>
                </c:pt>
                <c:pt idx="4">
                  <c:v>11</c:v>
                </c:pt>
                <c:pt idx="5">
                  <c:v>0</c:v>
                </c:pt>
                <c:pt idx="6">
                  <c:v>1</c:v>
                </c:pt>
              </c:numCache>
            </c:numRef>
          </c:val>
          <c:extLst>
            <c:ext xmlns:c16="http://schemas.microsoft.com/office/drawing/2014/chart" uri="{C3380CC4-5D6E-409C-BE32-E72D297353CC}">
              <c16:uniqueId val="{00000009-E0CC-4AD3-904F-2124A98CD904}"/>
            </c:ext>
          </c:extLst>
        </c:ser>
        <c:dLbls>
          <c:showLegendKey val="0"/>
          <c:showVal val="0"/>
          <c:showCatName val="1"/>
          <c:showSerName val="0"/>
          <c:showPercent val="1"/>
          <c:showBubbleSize val="0"/>
          <c:showLeaderLines val="1"/>
        </c:dLbls>
        <c:firstSliceAng val="0"/>
      </c:pieChart>
    </c:plotArea>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069207103194976"/>
          <c:y val="0.15411433058476062"/>
          <c:w val="0.81102439577256447"/>
          <c:h val="0.63039295582642552"/>
        </c:manualLayout>
      </c:layout>
      <c:barChart>
        <c:barDir val="col"/>
        <c:grouping val="stacked"/>
        <c:varyColors val="0"/>
        <c:ser>
          <c:idx val="0"/>
          <c:order val="0"/>
          <c:tx>
            <c:strRef>
              <c:f>'17. Eventos'!$B$6</c:f>
              <c:strCache>
                <c:ptCount val="1"/>
                <c:pt idx="0">
                  <c:v>FNA</c:v>
                </c:pt>
              </c:strCache>
            </c:strRef>
          </c:tx>
          <c:spPr>
            <a:solidFill>
              <a:srgbClr val="6DA6D9"/>
            </a:solidFill>
            <a:effectLst>
              <a:outerShdw blurRad="50800" dist="50800" dir="5400000" algn="ctr" rotWithShape="0">
                <a:srgbClr val="6DA6D9"/>
              </a:outerShdw>
            </a:effectLst>
          </c:spPr>
          <c:invertIfNegative val="0"/>
          <c:cat>
            <c:strRef>
              <c:f>'17. Eventos'!$A$7:$A$11</c:f>
              <c:strCache>
                <c:ptCount val="4"/>
                <c:pt idx="0">
                  <c:v>LINEA DE TRANSMISION</c:v>
                </c:pt>
                <c:pt idx="1">
                  <c:v>CENTRAL HIDROELÉCTRICA</c:v>
                </c:pt>
                <c:pt idx="2">
                  <c:v>CENTRAL TERMOELÉCTRICA</c:v>
                </c:pt>
                <c:pt idx="3">
                  <c:v>GENERADOR TERMOELÉCTRICO</c:v>
                </c:pt>
              </c:strCache>
            </c:strRef>
          </c:cat>
          <c:val>
            <c:numRef>
              <c:f>'17. Eventos'!$B$7:$B$11</c:f>
              <c:numCache>
                <c:formatCode>General</c:formatCode>
                <c:ptCount val="4"/>
                <c:pt idx="0">
                  <c:v>24</c:v>
                </c:pt>
              </c:numCache>
            </c:numRef>
          </c:val>
          <c:extLst>
            <c:ext xmlns:c16="http://schemas.microsoft.com/office/drawing/2014/chart" uri="{C3380CC4-5D6E-409C-BE32-E72D297353CC}">
              <c16:uniqueId val="{00000000-3A39-4F5B-963C-EC345192568E}"/>
            </c:ext>
          </c:extLst>
        </c:ser>
        <c:ser>
          <c:idx val="1"/>
          <c:order val="1"/>
          <c:tx>
            <c:strRef>
              <c:f>'17. Eventos'!$C$6</c:f>
              <c:strCache>
                <c:ptCount val="1"/>
                <c:pt idx="0">
                  <c:v>FEC</c:v>
                </c:pt>
              </c:strCache>
            </c:strRef>
          </c:tx>
          <c:invertIfNegative val="0"/>
          <c:cat>
            <c:strRef>
              <c:f>'17. Eventos'!$A$7:$A$11</c:f>
              <c:strCache>
                <c:ptCount val="4"/>
                <c:pt idx="0">
                  <c:v>LINEA DE TRANSMISION</c:v>
                </c:pt>
                <c:pt idx="1">
                  <c:v>CENTRAL HIDROELÉCTRICA</c:v>
                </c:pt>
                <c:pt idx="2">
                  <c:v>CENTRAL TERMOELÉCTRICA</c:v>
                </c:pt>
                <c:pt idx="3">
                  <c:v>GENERADOR TERMOELÉCTRICO</c:v>
                </c:pt>
              </c:strCache>
            </c:strRef>
          </c:cat>
          <c:val>
            <c:numRef>
              <c:f>'17. Eventos'!$C$7:$C$11</c:f>
              <c:numCache>
                <c:formatCode>General</c:formatCode>
                <c:ptCount val="4"/>
                <c:pt idx="0">
                  <c:v>12</c:v>
                </c:pt>
                <c:pt idx="3">
                  <c:v>1</c:v>
                </c:pt>
              </c:numCache>
            </c:numRef>
          </c:val>
          <c:extLst>
            <c:ext xmlns:c16="http://schemas.microsoft.com/office/drawing/2014/chart" uri="{C3380CC4-5D6E-409C-BE32-E72D297353CC}">
              <c16:uniqueId val="{00000001-3A39-4F5B-963C-EC345192568E}"/>
            </c:ext>
          </c:extLst>
        </c:ser>
        <c:ser>
          <c:idx val="2"/>
          <c:order val="2"/>
          <c:tx>
            <c:strRef>
              <c:f>'17. Eventos'!$D$6</c:f>
              <c:strCache>
                <c:ptCount val="1"/>
                <c:pt idx="0">
                  <c:v>EXT</c:v>
                </c:pt>
              </c:strCache>
            </c:strRef>
          </c:tx>
          <c:spPr>
            <a:solidFill>
              <a:srgbClr val="FF0000"/>
            </a:solidFill>
          </c:spPr>
          <c:invertIfNegative val="0"/>
          <c:cat>
            <c:strRef>
              <c:f>'17. Eventos'!$A$7:$A$11</c:f>
              <c:strCache>
                <c:ptCount val="4"/>
                <c:pt idx="0">
                  <c:v>LINEA DE TRANSMISION</c:v>
                </c:pt>
                <c:pt idx="1">
                  <c:v>CENTRAL HIDROELÉCTRICA</c:v>
                </c:pt>
                <c:pt idx="2">
                  <c:v>CENTRAL TERMOELÉCTRICA</c:v>
                </c:pt>
                <c:pt idx="3">
                  <c:v>GENERADOR TERMOELÉCTRICO</c:v>
                </c:pt>
              </c:strCache>
            </c:strRef>
          </c:cat>
          <c:val>
            <c:numRef>
              <c:f>'17. Eventos'!$D$7:$D$11</c:f>
              <c:numCache>
                <c:formatCode>General</c:formatCode>
                <c:ptCount val="4"/>
              </c:numCache>
            </c:numRef>
          </c:val>
          <c:extLst>
            <c:ext xmlns:c16="http://schemas.microsoft.com/office/drawing/2014/chart" uri="{C3380CC4-5D6E-409C-BE32-E72D297353CC}">
              <c16:uniqueId val="{00000002-3A39-4F5B-963C-EC345192568E}"/>
            </c:ext>
          </c:extLst>
        </c:ser>
        <c:ser>
          <c:idx val="3"/>
          <c:order val="3"/>
          <c:tx>
            <c:strRef>
              <c:f>'17. Eventos'!$E$6</c:f>
              <c:strCache>
                <c:ptCount val="1"/>
                <c:pt idx="0">
                  <c:v>OTR</c:v>
                </c:pt>
              </c:strCache>
            </c:strRef>
          </c:tx>
          <c:invertIfNegative val="0"/>
          <c:cat>
            <c:strRef>
              <c:f>'17. Eventos'!$A$7:$A$11</c:f>
              <c:strCache>
                <c:ptCount val="4"/>
                <c:pt idx="0">
                  <c:v>LINEA DE TRANSMISION</c:v>
                </c:pt>
                <c:pt idx="1">
                  <c:v>CENTRAL HIDROELÉCTRICA</c:v>
                </c:pt>
                <c:pt idx="2">
                  <c:v>CENTRAL TERMOELÉCTRICA</c:v>
                </c:pt>
                <c:pt idx="3">
                  <c:v>GENERADOR TERMOELÉCTRICO</c:v>
                </c:pt>
              </c:strCache>
            </c:strRef>
          </c:cat>
          <c:val>
            <c:numRef>
              <c:f>'17. Eventos'!$E$7:$E$11</c:f>
              <c:numCache>
                <c:formatCode>General</c:formatCode>
                <c:ptCount val="4"/>
                <c:pt idx="0">
                  <c:v>5</c:v>
                </c:pt>
              </c:numCache>
            </c:numRef>
          </c:val>
          <c:extLst>
            <c:ext xmlns:c16="http://schemas.microsoft.com/office/drawing/2014/chart" uri="{C3380CC4-5D6E-409C-BE32-E72D297353CC}">
              <c16:uniqueId val="{00000003-3A39-4F5B-963C-EC345192568E}"/>
            </c:ext>
          </c:extLst>
        </c:ser>
        <c:ser>
          <c:idx val="4"/>
          <c:order val="4"/>
          <c:tx>
            <c:strRef>
              <c:f>'17. Eventos'!$F$6</c:f>
              <c:strCache>
                <c:ptCount val="1"/>
                <c:pt idx="0">
                  <c:v>FNI</c:v>
                </c:pt>
              </c:strCache>
            </c:strRef>
          </c:tx>
          <c:invertIfNegative val="0"/>
          <c:cat>
            <c:strRef>
              <c:f>'17. Eventos'!$A$7:$A$11</c:f>
              <c:strCache>
                <c:ptCount val="4"/>
                <c:pt idx="0">
                  <c:v>LINEA DE TRANSMISION</c:v>
                </c:pt>
                <c:pt idx="1">
                  <c:v>CENTRAL HIDROELÉCTRICA</c:v>
                </c:pt>
                <c:pt idx="2">
                  <c:v>CENTRAL TERMOELÉCTRICA</c:v>
                </c:pt>
                <c:pt idx="3">
                  <c:v>GENERADOR TERMOELÉCTRICO</c:v>
                </c:pt>
              </c:strCache>
            </c:strRef>
          </c:cat>
          <c:val>
            <c:numRef>
              <c:f>'17. Eventos'!$F$7:$F$11</c:f>
              <c:numCache>
                <c:formatCode>General</c:formatCode>
                <c:ptCount val="4"/>
                <c:pt idx="0">
                  <c:v>8</c:v>
                </c:pt>
                <c:pt idx="1">
                  <c:v>2</c:v>
                </c:pt>
                <c:pt idx="2">
                  <c:v>1</c:v>
                </c:pt>
              </c:numCache>
            </c:numRef>
          </c:val>
          <c:extLst>
            <c:ext xmlns:c16="http://schemas.microsoft.com/office/drawing/2014/chart" uri="{C3380CC4-5D6E-409C-BE32-E72D297353CC}">
              <c16:uniqueId val="{00000004-3A39-4F5B-963C-EC345192568E}"/>
            </c:ext>
          </c:extLst>
        </c:ser>
        <c:ser>
          <c:idx val="5"/>
          <c:order val="5"/>
          <c:tx>
            <c:strRef>
              <c:f>'17. Eventos'!$G$6</c:f>
              <c:strCache>
                <c:ptCount val="1"/>
                <c:pt idx="0">
                  <c:v>FEP</c:v>
                </c:pt>
              </c:strCache>
            </c:strRef>
          </c:tx>
          <c:invertIfNegative val="0"/>
          <c:cat>
            <c:strRef>
              <c:f>'17. Eventos'!$A$7:$A$11</c:f>
              <c:strCache>
                <c:ptCount val="4"/>
                <c:pt idx="0">
                  <c:v>LINEA DE TRANSMISION</c:v>
                </c:pt>
                <c:pt idx="1">
                  <c:v>CENTRAL HIDROELÉCTRICA</c:v>
                </c:pt>
                <c:pt idx="2">
                  <c:v>CENTRAL TERMOELÉCTRICA</c:v>
                </c:pt>
                <c:pt idx="3">
                  <c:v>GENERADOR TERMOELÉCTRICO</c:v>
                </c:pt>
              </c:strCache>
            </c:strRef>
          </c:cat>
          <c:val>
            <c:numRef>
              <c:f>'17. Eventos'!$G$7:$G$11</c:f>
              <c:numCache>
                <c:formatCode>General</c:formatCode>
                <c:ptCount val="4"/>
              </c:numCache>
            </c:numRef>
          </c:val>
          <c:extLst>
            <c:ext xmlns:c16="http://schemas.microsoft.com/office/drawing/2014/chart" uri="{C3380CC4-5D6E-409C-BE32-E72D297353CC}">
              <c16:uniqueId val="{00000005-3A39-4F5B-963C-EC345192568E}"/>
            </c:ext>
          </c:extLst>
        </c:ser>
        <c:ser>
          <c:idx val="6"/>
          <c:order val="6"/>
          <c:tx>
            <c:strRef>
              <c:f>'17. Eventos'!$H$6</c:f>
              <c:strCache>
                <c:ptCount val="1"/>
                <c:pt idx="0">
                  <c:v>FHU</c:v>
                </c:pt>
              </c:strCache>
            </c:strRef>
          </c:tx>
          <c:invertIfNegative val="0"/>
          <c:cat>
            <c:strRef>
              <c:f>'17. Eventos'!$A$7:$A$11</c:f>
              <c:strCache>
                <c:ptCount val="4"/>
                <c:pt idx="0">
                  <c:v>LINEA DE TRANSMISION</c:v>
                </c:pt>
                <c:pt idx="1">
                  <c:v>CENTRAL HIDROELÉCTRICA</c:v>
                </c:pt>
                <c:pt idx="2">
                  <c:v>CENTRAL TERMOELÉCTRICA</c:v>
                </c:pt>
                <c:pt idx="3">
                  <c:v>GENERADOR TERMOELÉCTRICO</c:v>
                </c:pt>
              </c:strCache>
            </c:strRef>
          </c:cat>
          <c:val>
            <c:numRef>
              <c:f>'17. Eventos'!$H$7:$H$11</c:f>
              <c:numCache>
                <c:formatCode>General</c:formatCode>
                <c:ptCount val="4"/>
                <c:pt idx="0">
                  <c:v>1</c:v>
                </c:pt>
              </c:numCache>
            </c:numRef>
          </c:val>
          <c:extLst>
            <c:ext xmlns:c16="http://schemas.microsoft.com/office/drawing/2014/chart" uri="{C3380CC4-5D6E-409C-BE32-E72D297353CC}">
              <c16:uniqueId val="{00000006-3A39-4F5B-963C-EC345192568E}"/>
            </c:ext>
          </c:extLst>
        </c:ser>
        <c:dLbls>
          <c:showLegendKey val="0"/>
          <c:showVal val="0"/>
          <c:showCatName val="0"/>
          <c:showSerName val="0"/>
          <c:showPercent val="0"/>
          <c:showBubbleSize val="0"/>
        </c:dLbls>
        <c:gapWidth val="150"/>
        <c:overlap val="100"/>
        <c:axId val="352867840"/>
        <c:axId val="352869376"/>
      </c:barChart>
      <c:catAx>
        <c:axId val="352867840"/>
        <c:scaling>
          <c:orientation val="minMax"/>
        </c:scaling>
        <c:delete val="0"/>
        <c:axPos val="b"/>
        <c:numFmt formatCode="General" sourceLinked="0"/>
        <c:majorTickMark val="out"/>
        <c:minorTickMark val="none"/>
        <c:tickLblPos val="nextTo"/>
        <c:txPr>
          <a:bodyPr/>
          <a:lstStyle/>
          <a:p>
            <a:pPr>
              <a:defRPr sz="600"/>
            </a:pPr>
            <a:endParaRPr lang="es-PE"/>
          </a:p>
        </c:txPr>
        <c:crossAx val="352869376"/>
        <c:crosses val="autoZero"/>
        <c:auto val="1"/>
        <c:lblAlgn val="ctr"/>
        <c:lblOffset val="100"/>
        <c:noMultiLvlLbl val="0"/>
      </c:catAx>
      <c:valAx>
        <c:axId val="352869376"/>
        <c:scaling>
          <c:orientation val="minMax"/>
        </c:scaling>
        <c:delete val="0"/>
        <c:axPos val="l"/>
        <c:majorGridlines/>
        <c:title>
          <c:tx>
            <c:rich>
              <a:bodyPr rot="0" vert="horz"/>
              <a:lstStyle/>
              <a:p>
                <a:pPr>
                  <a:defRPr sz="700"/>
                </a:pPr>
                <a:r>
                  <a:rPr lang="en-US" sz="700"/>
                  <a:t>N° DE FALLAS</a:t>
                </a:r>
              </a:p>
            </c:rich>
          </c:tx>
          <c:layout>
            <c:manualLayout>
              <c:xMode val="edge"/>
              <c:yMode val="edge"/>
              <c:x val="2.4597092847016402E-2"/>
              <c:y val="3.8461376330487934E-2"/>
            </c:manualLayout>
          </c:layout>
          <c:overlay val="0"/>
        </c:title>
        <c:numFmt formatCode="General" sourceLinked="1"/>
        <c:majorTickMark val="out"/>
        <c:minorTickMark val="none"/>
        <c:tickLblPos val="nextTo"/>
        <c:crossAx val="352867840"/>
        <c:crosses val="autoZero"/>
        <c:crossBetween val="between"/>
      </c:valAx>
    </c:plotArea>
    <c:legend>
      <c:legendPos val="r"/>
      <c:layout>
        <c:manualLayout>
          <c:xMode val="edge"/>
          <c:yMode val="edge"/>
          <c:x val="0.22390875865547152"/>
          <c:y val="5.7345558014543156E-2"/>
          <c:w val="0.72708896216522545"/>
          <c:h val="7.1763471867969358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4817540936162034E-2"/>
          <c:y val="9.4498598583222973E-2"/>
          <c:w val="0.66250934144560814"/>
          <c:h val="0.75611868754961753"/>
        </c:manualLayout>
      </c:layout>
      <c:barChart>
        <c:barDir val="bar"/>
        <c:grouping val="stacked"/>
        <c:varyColors val="0"/>
        <c:ser>
          <c:idx val="0"/>
          <c:order val="0"/>
          <c:tx>
            <c:strRef>
              <c:f>'2. Oferta de generación'!$B$35:$C$35</c:f>
              <c:strCache>
                <c:ptCount val="2"/>
                <c:pt idx="0">
                  <c:v>HIDROELÉCTRICA</c:v>
                </c:pt>
              </c:strCache>
            </c:strRef>
          </c:tx>
          <c:invertIfNegative val="0"/>
          <c:cat>
            <c:strRef>
              <c:f>'2. Oferta de generación'!$D$34:$E$34</c:f>
              <c:strCache>
                <c:ptCount val="2"/>
                <c:pt idx="0">
                  <c:v>MARZO 2018</c:v>
                </c:pt>
                <c:pt idx="1">
                  <c:v>MARZO 2017</c:v>
                </c:pt>
              </c:strCache>
            </c:strRef>
          </c:cat>
          <c:val>
            <c:numRef>
              <c:f>'2. Oferta de generación'!$D$35:$E$35</c:f>
              <c:numCache>
                <c:formatCode>#,##0.0</c:formatCode>
                <c:ptCount val="2"/>
                <c:pt idx="0">
                  <c:v>4904.5012475000012</c:v>
                </c:pt>
                <c:pt idx="1">
                  <c:v>4948.1372474999989</c:v>
                </c:pt>
              </c:numCache>
            </c:numRef>
          </c:val>
          <c:extLst>
            <c:ext xmlns:c16="http://schemas.microsoft.com/office/drawing/2014/chart" uri="{C3380CC4-5D6E-409C-BE32-E72D297353CC}">
              <c16:uniqueId val="{00000004-54B0-402D-913D-0304413B844F}"/>
            </c:ext>
          </c:extLst>
        </c:ser>
        <c:ser>
          <c:idx val="1"/>
          <c:order val="1"/>
          <c:tx>
            <c:strRef>
              <c:f>'2. Oferta de generación'!$B$36:$C$36</c:f>
              <c:strCache>
                <c:ptCount val="2"/>
                <c:pt idx="0">
                  <c:v>TERMOELÉCTRICA</c:v>
                </c:pt>
              </c:strCache>
            </c:strRef>
          </c:tx>
          <c:spPr>
            <a:solidFill>
              <a:schemeClr val="accent2"/>
            </a:solidFill>
          </c:spPr>
          <c:invertIfNegative val="0"/>
          <c:cat>
            <c:strRef>
              <c:f>'2. Oferta de generación'!$D$34:$E$34</c:f>
              <c:strCache>
                <c:ptCount val="2"/>
                <c:pt idx="0">
                  <c:v>MARZO 2018</c:v>
                </c:pt>
                <c:pt idx="1">
                  <c:v>MARZO 2017</c:v>
                </c:pt>
              </c:strCache>
            </c:strRef>
          </c:cat>
          <c:val>
            <c:numRef>
              <c:f>'2. Oferta de generación'!$D$36:$E$36</c:f>
              <c:numCache>
                <c:formatCode>#,##0.0</c:formatCode>
                <c:ptCount val="2"/>
                <c:pt idx="0">
                  <c:v>7393.5644999999995</c:v>
                </c:pt>
                <c:pt idx="1">
                  <c:v>7484.9135000000024</c:v>
                </c:pt>
              </c:numCache>
            </c:numRef>
          </c:val>
          <c:extLst>
            <c:ext xmlns:c16="http://schemas.microsoft.com/office/drawing/2014/chart" uri="{C3380CC4-5D6E-409C-BE32-E72D297353CC}">
              <c16:uniqueId val="{00000005-54B0-402D-913D-0304413B844F}"/>
            </c:ext>
          </c:extLst>
        </c:ser>
        <c:ser>
          <c:idx val="2"/>
          <c:order val="2"/>
          <c:tx>
            <c:strRef>
              <c:f>'2. Oferta de generación'!$B$37:$C$37</c:f>
              <c:strCache>
                <c:ptCount val="2"/>
                <c:pt idx="0">
                  <c:v>EÓLICA</c:v>
                </c:pt>
              </c:strCache>
            </c:strRef>
          </c:tx>
          <c:spPr>
            <a:solidFill>
              <a:srgbClr val="6DA6D9"/>
            </a:solidFill>
          </c:spPr>
          <c:invertIfNegative val="0"/>
          <c:cat>
            <c:strRef>
              <c:f>'2. Oferta de generación'!$D$34:$E$34</c:f>
              <c:strCache>
                <c:ptCount val="2"/>
                <c:pt idx="0">
                  <c:v>MARZO 2018</c:v>
                </c:pt>
                <c:pt idx="1">
                  <c:v>MARZO 2017</c:v>
                </c:pt>
              </c:strCache>
            </c:strRef>
          </c:cat>
          <c:val>
            <c:numRef>
              <c:f>'2. Oferta de generación'!$D$37:$E$37</c:f>
              <c:numCache>
                <c:formatCode>#,##0.0</c:formatCode>
                <c:ptCount val="2"/>
                <c:pt idx="0">
                  <c:v>243.16</c:v>
                </c:pt>
                <c:pt idx="1">
                  <c:v>243.16</c:v>
                </c:pt>
              </c:numCache>
            </c:numRef>
          </c:val>
          <c:extLst>
            <c:ext xmlns:c16="http://schemas.microsoft.com/office/drawing/2014/chart" uri="{C3380CC4-5D6E-409C-BE32-E72D297353CC}">
              <c16:uniqueId val="{00000006-54B0-402D-913D-0304413B844F}"/>
            </c:ext>
          </c:extLst>
        </c:ser>
        <c:ser>
          <c:idx val="3"/>
          <c:order val="3"/>
          <c:tx>
            <c:strRef>
              <c:f>'2. Oferta de generación'!$B$38:$C$38</c:f>
              <c:strCache>
                <c:ptCount val="2"/>
                <c:pt idx="0">
                  <c:v>SOLAR</c:v>
                </c:pt>
              </c:strCache>
            </c:strRef>
          </c:tx>
          <c:invertIfNegative val="0"/>
          <c:cat>
            <c:strRef>
              <c:f>'2. Oferta de generación'!$D$34:$E$34</c:f>
              <c:strCache>
                <c:ptCount val="2"/>
                <c:pt idx="0">
                  <c:v>MARZO 2018</c:v>
                </c:pt>
                <c:pt idx="1">
                  <c:v>MARZO 2017</c:v>
                </c:pt>
              </c:strCache>
            </c:strRef>
          </c:cat>
          <c:val>
            <c:numRef>
              <c:f>'2. Oferta de generación'!$D$38:$E$38</c:f>
              <c:numCache>
                <c:formatCode>#,##0.0</c:formatCode>
                <c:ptCount val="2"/>
                <c:pt idx="0">
                  <c:v>285.02</c:v>
                </c:pt>
                <c:pt idx="1">
                  <c:v>96</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7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crossAx val="363950080"/>
        <c:crosses val="autoZero"/>
        <c:crossBetween val="between"/>
      </c:valAx>
    </c:plotArea>
    <c:legend>
      <c:legendPos val="r"/>
      <c:layout>
        <c:manualLayout>
          <c:xMode val="edge"/>
          <c:yMode val="edge"/>
          <c:x val="0.78598738032030491"/>
          <c:y val="0.33306767186314951"/>
          <c:w val="0.15376585619403896"/>
          <c:h val="0.39713434742169856"/>
        </c:manualLayout>
      </c:layout>
      <c:overlay val="0"/>
      <c:txPr>
        <a:bodyPr/>
        <a:lstStyle/>
        <a:p>
          <a:pPr>
            <a:defRPr sz="6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8581869765562986"/>
        </c:manualLayout>
      </c:layout>
      <c:barChart>
        <c:barDir val="col"/>
        <c:grouping val="clustered"/>
        <c:varyColors val="0"/>
        <c:ser>
          <c:idx val="0"/>
          <c:order val="0"/>
          <c:invertIfNegative val="0"/>
          <c:cat>
            <c:strRef>
              <c:f>'17. Eventos'!$A$7:$A$11</c:f>
              <c:strCache>
                <c:ptCount val="4"/>
                <c:pt idx="0">
                  <c:v>LINEA DE TRANSMISION</c:v>
                </c:pt>
                <c:pt idx="1">
                  <c:v>CENTRAL HIDROELÉCTRICA</c:v>
                </c:pt>
                <c:pt idx="2">
                  <c:v>CENTRAL TERMOELÉCTRICA</c:v>
                </c:pt>
                <c:pt idx="3">
                  <c:v>GENERADOR TERMOELÉCTRICO</c:v>
                </c:pt>
              </c:strCache>
            </c:strRef>
          </c:cat>
          <c:val>
            <c:numRef>
              <c:f>'17. Eventos'!$J$7:$J$11</c:f>
              <c:numCache>
                <c:formatCode>#,##0.00</c:formatCode>
                <c:ptCount val="4"/>
                <c:pt idx="0">
                  <c:v>234.41999999999996</c:v>
                </c:pt>
                <c:pt idx="1">
                  <c:v>0.54</c:v>
                </c:pt>
                <c:pt idx="2">
                  <c:v>0.25</c:v>
                </c:pt>
                <c:pt idx="3">
                  <c:v>83.59</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6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solidFill>
                <a:latin typeface="Arial" panose="020B0604020202020204" pitchFamily="34" charset="0"/>
                <a:ea typeface="+mn-ea"/>
                <a:cs typeface="Arial" panose="020B0604020202020204" pitchFamily="34" charset="0"/>
              </a:defRPr>
            </a:pPr>
            <a:r>
              <a:rPr lang="es-PE" sz="1000">
                <a:latin typeface="Arial" panose="020B0604020202020204" pitchFamily="34" charset="0"/>
                <a:cs typeface="Arial" panose="020B0604020202020204" pitchFamily="34" charset="0"/>
              </a:rPr>
              <a:t>Ingreso de potencia efectiva en el SEIN</a:t>
            </a:r>
          </a:p>
        </c:rich>
      </c:tx>
      <c:layout>
        <c:manualLayout>
          <c:xMode val="edge"/>
          <c:yMode val="edge"/>
          <c:x val="0.29679558481294815"/>
          <c:y val="5.2798140554937414E-3"/>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8.224621700770593E-2"/>
          <c:y val="0.17877646799271954"/>
          <c:w val="0.88604204608575698"/>
          <c:h val="0.66960073004778409"/>
        </c:manualLayout>
      </c:layout>
      <c:barChart>
        <c:barDir val="col"/>
        <c:grouping val="clustered"/>
        <c:varyColors val="0"/>
        <c:ser>
          <c:idx val="0"/>
          <c:order val="0"/>
          <c:tx>
            <c:strRef>
              <c:f>'2. Oferta de generación'!$L$14:$L$16</c:f>
              <c:strCache>
                <c:ptCount val="3"/>
                <c:pt idx="0">
                  <c:v>Central Solar</c:v>
                </c:pt>
                <c:pt idx="1">
                  <c:v>Central Hidroeléctrica</c:v>
                </c:pt>
                <c:pt idx="2">
                  <c:v>Turbina de Vapor</c:v>
                </c:pt>
              </c:strCache>
            </c:strRef>
          </c:tx>
          <c:spPr>
            <a:solidFill>
              <a:schemeClr val="accent1"/>
            </a:solidFill>
            <a:ln>
              <a:noFill/>
            </a:ln>
            <a:effectLst/>
          </c:spPr>
          <c:invertIfNegative val="0"/>
          <c:dPt>
            <c:idx val="0"/>
            <c:invertIfNegative val="0"/>
            <c:bubble3D val="0"/>
            <c:spPr>
              <a:solidFill>
                <a:schemeClr val="accent4">
                  <a:lumMod val="75000"/>
                </a:schemeClr>
              </a:solidFill>
              <a:ln>
                <a:noFill/>
              </a:ln>
              <a:effectLst/>
            </c:spPr>
            <c:extLst>
              <c:ext xmlns:c16="http://schemas.microsoft.com/office/drawing/2014/chart" uri="{C3380CC4-5D6E-409C-BE32-E72D297353CC}">
                <c16:uniqueId val="{00000001-97B6-4FBD-B93B-1DCD19285F24}"/>
              </c:ext>
            </c:extLst>
          </c:dPt>
          <c:dPt>
            <c:idx val="2"/>
            <c:invertIfNegative val="0"/>
            <c:bubble3D val="0"/>
            <c:spPr>
              <a:solidFill>
                <a:srgbClr val="C00000"/>
              </a:solidFill>
              <a:ln>
                <a:noFill/>
              </a:ln>
              <a:effectLst/>
            </c:spPr>
            <c:extLst>
              <c:ext xmlns:c16="http://schemas.microsoft.com/office/drawing/2014/chart" uri="{C3380CC4-5D6E-409C-BE32-E72D297353CC}">
                <c16:uniqueId val="{00000003-C9D3-4E91-B7E1-0582E6522F19}"/>
              </c:ext>
            </c:extLst>
          </c:dPt>
          <c:dLbls>
            <c:delete val="1"/>
          </c:dLbls>
          <c:cat>
            <c:strRef>
              <c:f>'2. Oferta de generación'!$L$14:$L$16</c:f>
              <c:strCache>
                <c:ptCount val="3"/>
                <c:pt idx="0">
                  <c:v>Central Solar</c:v>
                </c:pt>
                <c:pt idx="1">
                  <c:v>Central Hidroeléctrica</c:v>
                </c:pt>
                <c:pt idx="2">
                  <c:v>Turbina de Vapor</c:v>
                </c:pt>
              </c:strCache>
            </c:strRef>
          </c:cat>
          <c:val>
            <c:numRef>
              <c:f>'2. Oferta de generación'!$M$14:$M$16</c:f>
              <c:numCache>
                <c:formatCode>#,##0.00</c:formatCode>
                <c:ptCount val="3"/>
                <c:pt idx="0">
                  <c:v>189.01999999999998</c:v>
                </c:pt>
                <c:pt idx="1">
                  <c:v>20</c:v>
                </c:pt>
                <c:pt idx="2">
                  <c:v>103.95113000000001</c:v>
                </c:pt>
              </c:numCache>
            </c:numRef>
          </c:val>
          <c:extLst>
            <c:ext xmlns:c16="http://schemas.microsoft.com/office/drawing/2014/chart" uri="{C3380CC4-5D6E-409C-BE32-E72D297353CC}">
              <c16:uniqueId val="{00000000-97B6-4FBD-B93B-1DCD19285F24}"/>
            </c:ext>
          </c:extLst>
        </c:ser>
        <c:dLbls>
          <c:dLblPos val="outEnd"/>
          <c:showLegendKey val="0"/>
          <c:showVal val="1"/>
          <c:showCatName val="0"/>
          <c:showSerName val="0"/>
          <c:showPercent val="0"/>
          <c:showBubbleSize val="0"/>
        </c:dLbls>
        <c:gapWidth val="219"/>
        <c:overlap val="27"/>
        <c:axId val="1007844968"/>
        <c:axId val="1007850544"/>
      </c:barChart>
      <c:catAx>
        <c:axId val="1007844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50544"/>
        <c:crosses val="autoZero"/>
        <c:auto val="1"/>
        <c:lblAlgn val="ctr"/>
        <c:lblOffset val="100"/>
        <c:noMultiLvlLbl val="0"/>
      </c:catAx>
      <c:valAx>
        <c:axId val="100785054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44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s-P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462763061609918"/>
          <c:y val="8.9140691524104934E-2"/>
          <c:w val="0.8659701942606548"/>
          <c:h val="0.85015332874999883"/>
        </c:manualLayout>
      </c:layout>
      <c:barChart>
        <c:barDir val="col"/>
        <c:grouping val="clustered"/>
        <c:varyColors val="0"/>
        <c:ser>
          <c:idx val="2"/>
          <c:order val="0"/>
          <c:tx>
            <c:strRef>
              <c:f>'3. Tipo Generación'!$J$7</c:f>
              <c:strCache>
                <c:ptCount val="1"/>
                <c:pt idx="0">
                  <c:v>2016</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6705.6337740224617</c:v>
                </c:pt>
                <c:pt idx="1">
                  <c:v>5017.594922343641</c:v>
                </c:pt>
                <c:pt idx="2">
                  <c:v>164.43553436750906</c:v>
                </c:pt>
                <c:pt idx="3">
                  <c:v>62.484290256499897</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2017</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7960.4506923631225</c:v>
                </c:pt>
                <c:pt idx="1">
                  <c:v>4084.3610329565659</c:v>
                </c:pt>
                <c:pt idx="2">
                  <c:v>188.98251389898894</c:v>
                </c:pt>
                <c:pt idx="3">
                  <c:v>54.349632783442999</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2018</c:v>
                </c:pt>
              </c:strCache>
            </c:strRef>
          </c:tx>
          <c:spPr>
            <a:solidFill>
              <a:schemeClr val="accent1"/>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8568.9995954850019</c:v>
                </c:pt>
                <c:pt idx="1">
                  <c:v>3481.9709932650003</c:v>
                </c:pt>
                <c:pt idx="2">
                  <c:v>271.67789598500002</c:v>
                </c:pt>
                <c:pt idx="3">
                  <c:v>168.01405985</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4.7930990771615285E-2"/>
              <c:y val="1.1469689702406416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7326946354"/>
          <c:y val="2.7011847548981793E-3"/>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2018</c:v>
                </c:pt>
              </c:strCache>
            </c:strRef>
          </c:tx>
          <c:spPr>
            <a:solidFill>
              <a:srgbClr val="3762AF"/>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Recurso'!$G$6:$G$18</c:f>
              <c:numCache>
                <c:formatCode>_(* #,##0.00_);_(* \(#,##0.00\);_(* "-"??_);_(@_)</c:formatCode>
                <c:ptCount val="13"/>
                <c:pt idx="0">
                  <c:v>8568.9995954850019</c:v>
                </c:pt>
                <c:pt idx="1">
                  <c:v>3201.4786680450002</c:v>
                </c:pt>
                <c:pt idx="2">
                  <c:v>106.95354731500001</c:v>
                </c:pt>
                <c:pt idx="3">
                  <c:v>65.598765225000008</c:v>
                </c:pt>
                <c:pt idx="4">
                  <c:v>0</c:v>
                </c:pt>
                <c:pt idx="5">
                  <c:v>20.235010845000001</c:v>
                </c:pt>
                <c:pt idx="6">
                  <c:v>1.7503584000000001</c:v>
                </c:pt>
                <c:pt idx="7">
                  <c:v>1.3940739974999998</c:v>
                </c:pt>
                <c:pt idx="8">
                  <c:v>51.243275589999996</c:v>
                </c:pt>
                <c:pt idx="9">
                  <c:v>20.527350567499997</c:v>
                </c:pt>
                <c:pt idx="10">
                  <c:v>12.789943280000001</c:v>
                </c:pt>
                <c:pt idx="11">
                  <c:v>168.01405985</c:v>
                </c:pt>
                <c:pt idx="12">
                  <c:v>271.67789598500002</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2017</c:v>
                </c:pt>
              </c:strCache>
            </c:strRef>
          </c:tx>
          <c:spPr>
            <a:solidFill>
              <a:srgbClr val="FF6600"/>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Recurso'!$H$6:$H$18</c:f>
              <c:numCache>
                <c:formatCode>_(* #,##0.00_);_(* \(#,##0.00\);_(* "-"??_);_(@_)</c:formatCode>
                <c:ptCount val="13"/>
                <c:pt idx="0">
                  <c:v>7960.4506923631225</c:v>
                </c:pt>
                <c:pt idx="1">
                  <c:v>3526.5187960633971</c:v>
                </c:pt>
                <c:pt idx="2">
                  <c:v>84.017527285942862</c:v>
                </c:pt>
                <c:pt idx="3">
                  <c:v>39.824347569636394</c:v>
                </c:pt>
                <c:pt idx="4">
                  <c:v>9.7034091828799998</c:v>
                </c:pt>
                <c:pt idx="5">
                  <c:v>227.18171974755876</c:v>
                </c:pt>
                <c:pt idx="6">
                  <c:v>24.171788726851375</c:v>
                </c:pt>
                <c:pt idx="7">
                  <c:v>0.24963529262500003</c:v>
                </c:pt>
                <c:pt idx="8">
                  <c:v>144.98820225197321</c:v>
                </c:pt>
                <c:pt idx="9">
                  <c:v>18.073453925525001</c:v>
                </c:pt>
                <c:pt idx="10">
                  <c:v>9.6321529101759982</c:v>
                </c:pt>
                <c:pt idx="11">
                  <c:v>54.349632783442999</c:v>
                </c:pt>
                <c:pt idx="12">
                  <c:v>188.98251389898894</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2016</c:v>
                </c:pt>
              </c:strCache>
            </c:strRef>
          </c:tx>
          <c:spPr>
            <a:solidFill>
              <a:schemeClr val="accent6">
                <a:lumMod val="75000"/>
              </a:schemeClr>
            </a:solidFill>
            <a:ln>
              <a:solidFill>
                <a:schemeClr val="accent3"/>
              </a:solidFill>
            </a:ln>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Recurso'!$J$6:$J$18</c:f>
              <c:numCache>
                <c:formatCode>_(* #,##0.00_);_(* \(#,##0.00\);_(* "-"??_);_(@_)</c:formatCode>
                <c:ptCount val="13"/>
                <c:pt idx="0">
                  <c:v>6705.6337740224617</c:v>
                </c:pt>
                <c:pt idx="1">
                  <c:v>4269.7118156709967</c:v>
                </c:pt>
                <c:pt idx="2">
                  <c:v>132.6026068541513</c:v>
                </c:pt>
                <c:pt idx="3">
                  <c:v>147.89894424028961</c:v>
                </c:pt>
                <c:pt idx="4">
                  <c:v>27.432881616162</c:v>
                </c:pt>
                <c:pt idx="5">
                  <c:v>131.76837457777441</c:v>
                </c:pt>
                <c:pt idx="6">
                  <c:v>65.554579859643596</c:v>
                </c:pt>
                <c:pt idx="7">
                  <c:v>2.6171268147903697</c:v>
                </c:pt>
                <c:pt idx="8">
                  <c:v>204.29275113209101</c:v>
                </c:pt>
                <c:pt idx="9">
                  <c:v>22.2957760208424</c:v>
                </c:pt>
                <c:pt idx="10">
                  <c:v>13.420065556900001</c:v>
                </c:pt>
                <c:pt idx="11">
                  <c:v>62.484290256499897</c:v>
                </c:pt>
                <c:pt idx="12">
                  <c:v>164.43553436750906</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&amp;L&amp;"Calibri Light,Regular"&amp;10 &amp;C&amp;"Calibri Light,Regular"&amp;10 &amp;R&amp;"Tahoma,Negrita"&amp;9Informe de la Operación Mensual - Setiembre 2017
INFSGI-MES-09-2017
05/10/2017
Versión: 01</c:oddHead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2016</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0.00</c:formatCode>
                <c:ptCount val="5"/>
                <c:pt idx="0">
                  <c:v>278.13350039318948</c:v>
                </c:pt>
                <c:pt idx="1">
                  <c:v>164.43553436750906</c:v>
                </c:pt>
                <c:pt idx="2">
                  <c:v>62.484290256499897</c:v>
                </c:pt>
                <c:pt idx="3">
                  <c:v>22.2957760208424</c:v>
                </c:pt>
                <c:pt idx="4">
                  <c:v>13.420065556900001</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2017</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0.00</c:formatCode>
                <c:ptCount val="5"/>
                <c:pt idx="0">
                  <c:v>342.96334070626949</c:v>
                </c:pt>
                <c:pt idx="1">
                  <c:v>188.98251389898894</c:v>
                </c:pt>
                <c:pt idx="2">
                  <c:v>54.349632783442999</c:v>
                </c:pt>
                <c:pt idx="3">
                  <c:v>18.073453925525001</c:v>
                </c:pt>
                <c:pt idx="4">
                  <c:v>9.6321529101759982</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2018</c:v>
                </c:pt>
              </c:strCache>
            </c:strRef>
          </c:tx>
          <c:spPr>
            <a:solidFill>
              <a:srgbClr val="0070C0"/>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0.00</c:formatCode>
                <c:ptCount val="5"/>
                <c:pt idx="0">
                  <c:v>345.17591021750007</c:v>
                </c:pt>
                <c:pt idx="1">
                  <c:v>271.67789598500002</c:v>
                </c:pt>
                <c:pt idx="2">
                  <c:v>168.01405985</c:v>
                </c:pt>
                <c:pt idx="3">
                  <c:v>20.527350567499997</c:v>
                </c:pt>
                <c:pt idx="4">
                  <c:v>12.789943280000001</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4.420840571627694E-2"/>
              <c:y val="4.1607671212256621E-2"/>
            </c:manualLayout>
          </c:layout>
          <c:overlay val="0"/>
        </c:title>
        <c:numFmt formatCode="0.00" sourceLinked="1"/>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7.3503247505281019E-2"/>
                  <c:y val="-8.7357171498368164E-2"/>
                </c:manualLayout>
              </c:layout>
              <c:numFmt formatCode="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7.7590956256493697E-3"/>
                  <c:y val="4.60484681412391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4.4542228260826482E-2"/>
                  <c:y val="-6.974916130660419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1.4280734838135646E-2"/>
                  <c:y val="-0.14377635138399877"/>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6.2722198975415436E-3"/>
                  <c:y val="-2.6207833484720149E-3"/>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7,51%</a:t>
                    </a:r>
                  </a:p>
                </c:rich>
              </c:tx>
              <c:numFmt formatCode="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ext>
                <c:ext xmlns:c16="http://schemas.microsoft.com/office/drawing/2014/chart" uri="{C3380CC4-5D6E-409C-BE32-E72D297353CC}">
                  <c16:uniqueId val="{00000006-2F1D-4EB5-A827-BDF01424F97A}"/>
                </c:ext>
              </c:extLst>
            </c:dLbl>
            <c:numFmt formatCode="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RER'!$C$39,'5. RER'!$A$6:$A$10)</c:f>
              <c:strCache>
                <c:ptCount val="6"/>
                <c:pt idx="0">
                  <c:v>  PRODUCCIÓN TOTAL  SEIN :</c:v>
                </c:pt>
                <c:pt idx="1">
                  <c:v>Agua</c:v>
                </c:pt>
                <c:pt idx="2">
                  <c:v>Eólica</c:v>
                </c:pt>
                <c:pt idx="3">
                  <c:v>Solar</c:v>
                </c:pt>
                <c:pt idx="4">
                  <c:v>Bagazo</c:v>
                </c:pt>
                <c:pt idx="5">
                  <c:v>Biogás</c:v>
                </c:pt>
              </c:strCache>
            </c:strRef>
          </c:cat>
          <c:val>
            <c:numRef>
              <c:f>('5. RER'!$M$39,'5. RER'!$D$6:$D$10)</c:f>
              <c:numCache>
                <c:formatCode>0.00</c:formatCode>
                <c:ptCount val="6"/>
                <c:pt idx="0">
                  <c:v>3991.9442642300005</c:v>
                </c:pt>
                <c:pt idx="1">
                  <c:v>127.87018885750004</c:v>
                </c:pt>
                <c:pt idx="2">
                  <c:v>121.84239174000001</c:v>
                </c:pt>
                <c:pt idx="3">
                  <c:v>62.167818492499997</c:v>
                </c:pt>
                <c:pt idx="4">
                  <c:v>7.0476076300000008</c:v>
                </c:pt>
                <c:pt idx="5">
                  <c:v>4.9983775250000004</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5062022700270093E-2"/>
          <c:y val="0.15413722949669401"/>
          <c:w val="0.85399674255071778"/>
          <c:h val="0.31539921760078976"/>
        </c:manualLayout>
      </c:layout>
      <c:barChart>
        <c:barDir val="col"/>
        <c:grouping val="clustered"/>
        <c:varyColors val="0"/>
        <c:ser>
          <c:idx val="0"/>
          <c:order val="0"/>
          <c:tx>
            <c:strRef>
              <c:f>'6. FP RER'!$O$5</c:f>
              <c:strCache>
                <c:ptCount val="1"/>
                <c:pt idx="0">
                  <c:v>Producción (GWh)</c:v>
                </c:pt>
              </c:strCache>
            </c:strRef>
          </c:tx>
          <c:invertIfNegative val="0"/>
          <c:cat>
            <c:strRef>
              <c:f>'6. FP RER'!$L$6:$L$24</c:f>
              <c:strCache>
                <c:ptCount val="19"/>
                <c:pt idx="0">
                  <c:v>C.H. RUNATULLO III</c:v>
                </c:pt>
                <c:pt idx="1">
                  <c:v>C.H. POTRERO</c:v>
                </c:pt>
                <c:pt idx="2">
                  <c:v>C.H. RUNATULLO II</c:v>
                </c:pt>
                <c:pt idx="3">
                  <c:v>C.H. LAS PIZARRAS</c:v>
                </c:pt>
                <c:pt idx="4">
                  <c:v>C.H. YARUCAYA</c:v>
                </c:pt>
                <c:pt idx="5">
                  <c:v>C.H. CARHUAQUERO IV</c:v>
                </c:pt>
                <c:pt idx="6">
                  <c:v>C.H. HUASAHUASI II</c:v>
                </c:pt>
                <c:pt idx="7">
                  <c:v>C.H. HUASAHUASI I</c:v>
                </c:pt>
                <c:pt idx="8">
                  <c:v>C.H. POECHOS II</c:v>
                </c:pt>
                <c:pt idx="9">
                  <c:v>C.H. SANTA CRUZ II</c:v>
                </c:pt>
                <c:pt idx="10">
                  <c:v>C.H. LA JOYA</c:v>
                </c:pt>
                <c:pt idx="11">
                  <c:v>C.H. SANTA CRUZ I</c:v>
                </c:pt>
                <c:pt idx="12">
                  <c:v>C.H. CANCHAYLLO</c:v>
                </c:pt>
                <c:pt idx="13">
                  <c:v>C.H. CAÑA BRAVA</c:v>
                </c:pt>
                <c:pt idx="14">
                  <c:v>C.H. RENOVANDES H1</c:v>
                </c:pt>
                <c:pt idx="15">
                  <c:v>C.H. RONCADOR</c:v>
                </c:pt>
                <c:pt idx="16">
                  <c:v>C.H. IMPERIAL</c:v>
                </c:pt>
                <c:pt idx="17">
                  <c:v>C.H. YANAPAMPA</c:v>
                </c:pt>
                <c:pt idx="18">
                  <c:v>C.H. PURMACANA</c:v>
                </c:pt>
              </c:strCache>
            </c:strRef>
          </c:cat>
          <c:val>
            <c:numRef>
              <c:f>'6. FP RER'!$O$6:$O$24</c:f>
              <c:numCache>
                <c:formatCode>0.00</c:formatCode>
                <c:ptCount val="19"/>
                <c:pt idx="0">
                  <c:v>14.73260653</c:v>
                </c:pt>
                <c:pt idx="1">
                  <c:v>14.2233524</c:v>
                </c:pt>
                <c:pt idx="2">
                  <c:v>12.372529739999999</c:v>
                </c:pt>
                <c:pt idx="3">
                  <c:v>12.291321385</c:v>
                </c:pt>
                <c:pt idx="4">
                  <c:v>10.466409285000001</c:v>
                </c:pt>
                <c:pt idx="5">
                  <c:v>7.3675291500000002</c:v>
                </c:pt>
                <c:pt idx="6">
                  <c:v>7.2757087675000003</c:v>
                </c:pt>
                <c:pt idx="7">
                  <c:v>6.9996308099999993</c:v>
                </c:pt>
                <c:pt idx="8">
                  <c:v>5.6240157675000004</c:v>
                </c:pt>
                <c:pt idx="9">
                  <c:v>4.9409446324999999</c:v>
                </c:pt>
                <c:pt idx="10">
                  <c:v>4.8301856325000001</c:v>
                </c:pt>
                <c:pt idx="11">
                  <c:v>4.7632372724999996</c:v>
                </c:pt>
                <c:pt idx="12">
                  <c:v>3.6688605000000001</c:v>
                </c:pt>
                <c:pt idx="13">
                  <c:v>3.5672744925000002</c:v>
                </c:pt>
                <c:pt idx="14">
                  <c:v>2.8420000000000001</c:v>
                </c:pt>
                <c:pt idx="15">
                  <c:v>2.7173097500000001</c:v>
                </c:pt>
                <c:pt idx="16">
                  <c:v>2.597</c:v>
                </c:pt>
                <c:pt idx="17">
                  <c:v>2.4542101075000002</c:v>
                </c:pt>
                <c:pt idx="18">
                  <c:v>0.10770118499999999</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RER'!$P$5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RER'!$L$6:$L$24</c:f>
              <c:strCache>
                <c:ptCount val="19"/>
                <c:pt idx="0">
                  <c:v>C.H. RUNATULLO III</c:v>
                </c:pt>
                <c:pt idx="1">
                  <c:v>C.H. POTRERO</c:v>
                </c:pt>
                <c:pt idx="2">
                  <c:v>C.H. RUNATULLO II</c:v>
                </c:pt>
                <c:pt idx="3">
                  <c:v>C.H. LAS PIZARRAS</c:v>
                </c:pt>
                <c:pt idx="4">
                  <c:v>C.H. YARUCAYA</c:v>
                </c:pt>
                <c:pt idx="5">
                  <c:v>C.H. CARHUAQUERO IV</c:v>
                </c:pt>
                <c:pt idx="6">
                  <c:v>C.H. HUASAHUASI II</c:v>
                </c:pt>
                <c:pt idx="7">
                  <c:v>C.H. HUASAHUASI I</c:v>
                </c:pt>
                <c:pt idx="8">
                  <c:v>C.H. POECHOS II</c:v>
                </c:pt>
                <c:pt idx="9">
                  <c:v>C.H. SANTA CRUZ II</c:v>
                </c:pt>
                <c:pt idx="10">
                  <c:v>C.H. LA JOYA</c:v>
                </c:pt>
                <c:pt idx="11">
                  <c:v>C.H. SANTA CRUZ I</c:v>
                </c:pt>
                <c:pt idx="12">
                  <c:v>C.H. CANCHAYLLO</c:v>
                </c:pt>
                <c:pt idx="13">
                  <c:v>C.H. CAÑA BRAVA</c:v>
                </c:pt>
                <c:pt idx="14">
                  <c:v>C.H. RENOVANDES H1</c:v>
                </c:pt>
                <c:pt idx="15">
                  <c:v>C.H. RONCADOR</c:v>
                </c:pt>
                <c:pt idx="16">
                  <c:v>C.H. IMPERIAL</c:v>
                </c:pt>
                <c:pt idx="17">
                  <c:v>C.H. YANAPAMPA</c:v>
                </c:pt>
                <c:pt idx="18">
                  <c:v>C.H. PURMACANA</c:v>
                </c:pt>
              </c:strCache>
            </c:strRef>
          </c:cat>
          <c:val>
            <c:numRef>
              <c:f>'6. FP RER'!$P$6:$P$24</c:f>
              <c:numCache>
                <c:formatCode>0.00</c:formatCode>
                <c:ptCount val="19"/>
                <c:pt idx="0">
                  <c:v>0.99158189771215965</c:v>
                </c:pt>
                <c:pt idx="1">
                  <c:v>0.96067382611984664</c:v>
                </c:pt>
                <c:pt idx="2">
                  <c:v>0.83273631818695792</c:v>
                </c:pt>
                <c:pt idx="3">
                  <c:v>0.86044756559419799</c:v>
                </c:pt>
                <c:pt idx="4">
                  <c:v>0.9378502943548388</c:v>
                </c:pt>
                <c:pt idx="5">
                  <c:v>0.99224378191867613</c:v>
                </c:pt>
                <c:pt idx="6">
                  <c:v>0.95686677602161052</c:v>
                </c:pt>
                <c:pt idx="7">
                  <c:v>0.95513765760602587</c:v>
                </c:pt>
                <c:pt idx="8">
                  <c:v>0.78988097991876494</c:v>
                </c:pt>
                <c:pt idx="9">
                  <c:v>0.89502083740906591</c:v>
                </c:pt>
                <c:pt idx="10">
                  <c:v>0.83770128902185226</c:v>
                </c:pt>
                <c:pt idx="11">
                  <c:v>0.91985641308629951</c:v>
                </c:pt>
                <c:pt idx="12">
                  <c:v>0.95014722791969675</c:v>
                </c:pt>
                <c:pt idx="13">
                  <c:v>0.8456302963389658</c:v>
                </c:pt>
                <c:pt idx="14">
                  <c:v>0.4934027777777778</c:v>
                </c:pt>
                <c:pt idx="15">
                  <c:v>1</c:v>
                </c:pt>
                <c:pt idx="16">
                  <c:v>0.88146247420440971</c:v>
                </c:pt>
                <c:pt idx="17">
                  <c:v>0.84149732125713195</c:v>
                </c:pt>
                <c:pt idx="18">
                  <c:v>8.0871316903946652E-2</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valAx>
      <c:valAx>
        <c:axId val="370145920"/>
        <c:scaling>
          <c:orientation val="minMax"/>
          <c:max val="1.1000000000000001"/>
          <c:min val="0"/>
        </c:scaling>
        <c:delete val="0"/>
        <c:axPos val="r"/>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Factor</a:t>
                </a:r>
                <a:r>
                  <a:rPr lang="es-PA" sz="800" baseline="0">
                    <a:latin typeface="Arial" panose="020B0604020202020204" pitchFamily="34" charset="0"/>
                    <a:cs typeface="Arial" panose="020B0604020202020204" pitchFamily="34" charset="0"/>
                  </a:rPr>
                  <a:t> de Planta</a:t>
                </a:r>
                <a:endParaRPr lang="es-PA" sz="800">
                  <a:latin typeface="Arial" panose="020B0604020202020204" pitchFamily="34" charset="0"/>
                  <a:cs typeface="Arial" panose="020B0604020202020204" pitchFamily="34" charset="0"/>
                </a:endParaRPr>
              </a:p>
            </c:rich>
          </c:tx>
          <c:layout>
            <c:manualLayout>
              <c:xMode val="edge"/>
              <c:yMode val="edge"/>
              <c:x val="0.85854942532626366"/>
              <c:y val="3.8413333173692846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Febrero 2018
INFSGI-MES-02-2018
08/03/2018
Versión: 01</c:oddHeader>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100852</xdr:colOff>
      <xdr:row>0</xdr:row>
      <xdr:rowOff>40821</xdr:rowOff>
    </xdr:from>
    <xdr:to>
      <xdr:col>11</xdr:col>
      <xdr:colOff>1109381</xdr:colOff>
      <xdr:row>72</xdr:row>
      <xdr:rowOff>89647</xdr:rowOff>
    </xdr:to>
    <xdr:pic>
      <xdr:nvPicPr>
        <xdr:cNvPr id="2" name="Picture 1">
          <a:extLst>
            <a:ext uri="{FF2B5EF4-FFF2-40B4-BE49-F238E27FC236}">
              <a16:creationId xmlns:a16="http://schemas.microsoft.com/office/drawing/2014/main" id="{C3ABA9EF-4C1B-4663-926D-480C60E28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852" y="40821"/>
          <a:ext cx="7104529" cy="10537532"/>
        </a:xfrm>
        <a:prstGeom prst="rect">
          <a:avLst/>
        </a:prstGeom>
        <a:solidFill>
          <a:srgbClr val="002060"/>
        </a:solidFill>
        <a:extLst/>
      </xdr:spPr>
    </xdr:pic>
    <xdr:clientData/>
  </xdr:twoCellAnchor>
  <xdr:twoCellAnchor>
    <xdr:from>
      <xdr:col>0</xdr:col>
      <xdr:colOff>179574</xdr:colOff>
      <xdr:row>58</xdr:row>
      <xdr:rowOff>143650</xdr:rowOff>
    </xdr:from>
    <xdr:to>
      <xdr:col>6</xdr:col>
      <xdr:colOff>417238</xdr:colOff>
      <xdr:row>71</xdr:row>
      <xdr:rowOff>6112</xdr:rowOff>
    </xdr:to>
    <xdr:sp macro="" textlink="">
      <xdr:nvSpPr>
        <xdr:cNvPr id="3" name="TextBox 2">
          <a:extLst>
            <a:ext uri="{FF2B5EF4-FFF2-40B4-BE49-F238E27FC236}">
              <a16:creationId xmlns:a16="http://schemas.microsoft.com/office/drawing/2014/main" id="{55D3BBEA-5B90-42B5-94DC-0D73BC60F760}"/>
            </a:ext>
          </a:extLst>
        </xdr:cNvPr>
        <xdr:cNvSpPr txBox="1"/>
      </xdr:nvSpPr>
      <xdr:spPr>
        <a:xfrm>
          <a:off x="179574" y="8592885"/>
          <a:ext cx="3397723" cy="1756256"/>
        </a:xfrm>
        <a:prstGeom prst="rect">
          <a:avLst/>
        </a:prstGeom>
        <a:solidFill>
          <a:srgbClr val="002060"/>
        </a:solidFill>
        <a:ln w="9525" cmpd="sng">
          <a:solidFill>
            <a:schemeClr val="accent1">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s-PE" sz="1400" b="1">
              <a:solidFill>
                <a:schemeClr val="bg1"/>
              </a:solidFill>
              <a:effectLst/>
              <a:latin typeface="Arial" panose="020B0604020202020204" pitchFamily="34" charset="0"/>
              <a:ea typeface="+mn-ea"/>
              <a:cs typeface="Arial" panose="020B0604020202020204" pitchFamily="34" charset="0"/>
            </a:rPr>
            <a:t>OPERACIÓN</a:t>
          </a:r>
          <a:r>
            <a:rPr lang="es-PE" sz="1400" b="1" baseline="0">
              <a:solidFill>
                <a:schemeClr val="bg1"/>
              </a:solidFill>
              <a:effectLst/>
              <a:latin typeface="Arial" panose="020B0604020202020204" pitchFamily="34" charset="0"/>
              <a:ea typeface="+mn-ea"/>
              <a:cs typeface="Arial" panose="020B0604020202020204" pitchFamily="34" charset="0"/>
            </a:rPr>
            <a:t>  MENSUAL DEL SEIN</a:t>
          </a:r>
        </a:p>
        <a:p>
          <a:pPr algn="l"/>
          <a:endParaRPr lang="es-PE" sz="1200">
            <a:solidFill>
              <a:schemeClr val="bg1"/>
            </a:solidFill>
            <a:effectLst/>
            <a:latin typeface="Arial" panose="020B0604020202020204" pitchFamily="34" charset="0"/>
            <a:cs typeface="Arial" panose="020B0604020202020204" pitchFamily="34" charset="0"/>
          </a:endParaRPr>
        </a:p>
        <a:p>
          <a:pPr algn="l"/>
          <a:r>
            <a:rPr lang="es-PE" sz="3600" b="1">
              <a:solidFill>
                <a:schemeClr val="bg1"/>
              </a:solidFill>
              <a:effectLst/>
              <a:latin typeface="Arial" panose="020B0604020202020204" pitchFamily="34" charset="0"/>
              <a:ea typeface="+mn-ea"/>
              <a:cs typeface="Arial" panose="020B0604020202020204" pitchFamily="34" charset="0"/>
            </a:rPr>
            <a:t>MARZO</a:t>
          </a:r>
        </a:p>
        <a:p>
          <a:pPr algn="l"/>
          <a:r>
            <a:rPr lang="es-PE" sz="3600" b="1">
              <a:solidFill>
                <a:schemeClr val="bg1"/>
              </a:solidFill>
              <a:effectLst/>
              <a:latin typeface="Arial" panose="020B0604020202020204" pitchFamily="34" charset="0"/>
              <a:ea typeface="+mn-ea"/>
              <a:cs typeface="Arial" panose="020B0604020202020204" pitchFamily="34" charset="0"/>
            </a:rPr>
            <a:t>2018</a:t>
          </a:r>
          <a:endParaRPr lang="es-PE" sz="3600">
            <a:solidFill>
              <a:schemeClr val="bg1"/>
            </a:solidFill>
            <a:effectLst/>
            <a:latin typeface="Arial" panose="020B0604020202020204" pitchFamily="34" charset="0"/>
            <a:cs typeface="Arial" panose="020B0604020202020204" pitchFamily="34" charset="0"/>
          </a:endParaRPr>
        </a:p>
      </xdr:txBody>
    </xdr:sp>
    <xdr:clientData/>
  </xdr:twoCellAnchor>
  <xdr:twoCellAnchor>
    <xdr:from>
      <xdr:col>0</xdr:col>
      <xdr:colOff>189698</xdr:colOff>
      <xdr:row>0</xdr:row>
      <xdr:rowOff>118463</xdr:rowOff>
    </xdr:from>
    <xdr:to>
      <xdr:col>11</xdr:col>
      <xdr:colOff>1020222</xdr:colOff>
      <xdr:row>4</xdr:row>
      <xdr:rowOff>73640</xdr:rowOff>
    </xdr:to>
    <xdr:sp macro="" textlink="">
      <xdr:nvSpPr>
        <xdr:cNvPr id="4" name="Rectangle 3">
          <a:extLst>
            <a:ext uri="{FF2B5EF4-FFF2-40B4-BE49-F238E27FC236}">
              <a16:creationId xmlns:a16="http://schemas.microsoft.com/office/drawing/2014/main" id="{ED8D6CDF-F98A-4AAA-9BD7-C88E28EEF327}"/>
            </a:ext>
          </a:extLst>
        </xdr:cNvPr>
        <xdr:cNvSpPr/>
      </xdr:nvSpPr>
      <xdr:spPr>
        <a:xfrm>
          <a:off x="189698" y="118463"/>
          <a:ext cx="6926524" cy="537883"/>
        </a:xfrm>
        <a:prstGeom prst="rect">
          <a:avLst/>
        </a:prstGeom>
        <a:solidFill>
          <a:srgbClr val="002060"/>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72000" rIns="91440" bIns="0" numCol="1" spcCol="0" rtlCol="0" fromWordArt="0" anchor="ctr" anchorCtr="0" forceAA="0" compatLnSpc="1">
          <a:prstTxWarp prst="textNoShape">
            <a:avLst/>
          </a:prstTxWarp>
          <a:noAutofit/>
        </a:bodyPr>
        <a:lstStyle/>
        <a:p>
          <a:pPr algn="ctr">
            <a:lnSpc>
              <a:spcPct val="115000"/>
            </a:lnSpc>
            <a:spcAft>
              <a:spcPts val="0"/>
            </a:spcAft>
          </a:pPr>
          <a:r>
            <a:rPr lang="en-GB" sz="1800" b="1">
              <a:solidFill>
                <a:schemeClr val="bg1"/>
              </a:solidFill>
              <a:effectLst/>
              <a:latin typeface="Arial" panose="020B0604020202020204" pitchFamily="34" charset="0"/>
              <a:ea typeface="Tahoma" panose="020B0604030504040204" pitchFamily="34" charset="0"/>
              <a:cs typeface="Arial" panose="020B0604020202020204" pitchFamily="34" charset="0"/>
            </a:rPr>
            <a:t>INFORME DE LA OPERACIÓN</a:t>
          </a:r>
          <a:r>
            <a:rPr lang="en-GB" sz="1800" b="1" baseline="0">
              <a:solidFill>
                <a:schemeClr val="bg1"/>
              </a:solidFill>
              <a:effectLst/>
              <a:latin typeface="Arial" panose="020B0604020202020204" pitchFamily="34" charset="0"/>
              <a:ea typeface="Tahoma" panose="020B0604030504040204" pitchFamily="34" charset="0"/>
              <a:cs typeface="Arial" panose="020B0604020202020204" pitchFamily="34" charset="0"/>
            </a:rPr>
            <a:t> MENSUAL DEL SEIN </a:t>
          </a:r>
          <a:endParaRPr lang="en-GB" sz="1800">
            <a:solidFill>
              <a:schemeClr val="bg1"/>
            </a:solidFill>
            <a:effectLst/>
            <a:latin typeface="Arial" panose="020B0604020202020204" pitchFamily="34" charset="0"/>
            <a:ea typeface="Tahoma" panose="020B060403050404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194827</xdr:colOff>
      <xdr:row>3</xdr:row>
      <xdr:rowOff>12128</xdr:rowOff>
    </xdr:from>
    <xdr:to>
      <xdr:col>9</xdr:col>
      <xdr:colOff>571500</xdr:colOff>
      <xdr:row>62</xdr:row>
      <xdr:rowOff>105104</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104775</xdr:colOff>
      <xdr:row>33</xdr:row>
      <xdr:rowOff>38100</xdr:rowOff>
    </xdr:from>
    <xdr:to>
      <xdr:col>8</xdr:col>
      <xdr:colOff>401081</xdr:colOff>
      <xdr:row>56</xdr:row>
      <xdr:rowOff>132522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97971</xdr:colOff>
      <xdr:row>2</xdr:row>
      <xdr:rowOff>70757</xdr:rowOff>
    </xdr:from>
    <xdr:to>
      <xdr:col>11</xdr:col>
      <xdr:colOff>466395</xdr:colOff>
      <xdr:row>24</xdr:row>
      <xdr:rowOff>47668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151176</xdr:colOff>
      <xdr:row>29</xdr:row>
      <xdr:rowOff>87404</xdr:rowOff>
    </xdr:from>
    <xdr:to>
      <xdr:col>11</xdr:col>
      <xdr:colOff>439347</xdr:colOff>
      <xdr:row>61</xdr:row>
      <xdr:rowOff>141192</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66262</xdr:colOff>
      <xdr:row>35</xdr:row>
      <xdr:rowOff>112797</xdr:rowOff>
    </xdr:from>
    <xdr:to>
      <xdr:col>8</xdr:col>
      <xdr:colOff>472109</xdr:colOff>
      <xdr:row>59</xdr:row>
      <xdr:rowOff>65171</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16</xdr:row>
      <xdr:rowOff>57978</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74543</xdr:colOff>
      <xdr:row>19</xdr:row>
      <xdr:rowOff>69271</xdr:rowOff>
    </xdr:from>
    <xdr:to>
      <xdr:col>11</xdr:col>
      <xdr:colOff>446942</xdr:colOff>
      <xdr:row>38</xdr:row>
      <xdr:rowOff>41413</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121035</xdr:colOff>
      <xdr:row>42</xdr:row>
      <xdr:rowOff>137220</xdr:rowOff>
    </xdr:from>
    <xdr:to>
      <xdr:col>11</xdr:col>
      <xdr:colOff>478478</xdr:colOff>
      <xdr:row>63</xdr:row>
      <xdr:rowOff>25167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153286</xdr:colOff>
      <xdr:row>28</xdr:row>
      <xdr:rowOff>118242</xdr:rowOff>
    </xdr:from>
    <xdr:to>
      <xdr:col>8</xdr:col>
      <xdr:colOff>395655</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129762</xdr:colOff>
      <xdr:row>47</xdr:row>
      <xdr:rowOff>134399</xdr:rowOff>
    </xdr:from>
    <xdr:to>
      <xdr:col>8</xdr:col>
      <xdr:colOff>383274</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34461</xdr:colOff>
      <xdr:row>2</xdr:row>
      <xdr:rowOff>124457</xdr:rowOff>
    </xdr:from>
    <xdr:to>
      <xdr:col>11</xdr:col>
      <xdr:colOff>581309</xdr:colOff>
      <xdr:row>62</xdr:row>
      <xdr:rowOff>7935</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34461" y="605720"/>
          <a:ext cx="6507493" cy="8801886"/>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600" b="1">
              <a:solidFill>
                <a:schemeClr val="tx1"/>
              </a:solidFill>
              <a:latin typeface="Arial" panose="020B0604020202020204" pitchFamily="34" charset="0"/>
              <a:cs typeface="Arial" panose="020B0604020202020204" pitchFamily="34" charset="0"/>
            </a:rPr>
            <a:t>CAJAMARCA 220</a:t>
          </a:r>
        </a:p>
        <a:p>
          <a:pPr algn="ctr"/>
          <a:r>
            <a:rPr lang="es-PE" sz="600" b="1">
              <a:solidFill>
                <a:schemeClr val="tx1"/>
              </a:solidFill>
              <a:latin typeface="Arial" panose="020B0604020202020204" pitchFamily="34" charset="0"/>
              <a:cs typeface="Arial" panose="020B0604020202020204" pitchFamily="34" charset="0"/>
            </a:rPr>
            <a:t>(5,46</a:t>
          </a:r>
          <a:r>
            <a:rPr lang="es-PE" sz="600" b="1" baseline="0">
              <a:solidFill>
                <a:schemeClr val="tx1"/>
              </a:solidFill>
              <a:latin typeface="Arial" panose="020B0604020202020204" pitchFamily="34" charset="0"/>
              <a:cs typeface="Arial" panose="020B0604020202020204" pitchFamily="34" charset="0"/>
            </a:rPr>
            <a:t> USD/MWh)</a:t>
          </a:r>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487976" y="2879271"/>
          <a:ext cx="972196" cy="363375"/>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600" b="1">
              <a:solidFill>
                <a:schemeClr val="tx1"/>
              </a:solidFill>
              <a:latin typeface="Arial" panose="020B0604020202020204" pitchFamily="34" charset="0"/>
              <a:cs typeface="Arial" panose="020B0604020202020204" pitchFamily="34" charset="0"/>
            </a:rPr>
            <a:t>CHICLAYO 220</a:t>
          </a:r>
        </a:p>
        <a:p>
          <a:pPr marL="0" marR="0" lvl="0" indent="0" algn="ctr" defTabSz="914400" eaLnBrk="1" fontAlgn="auto" latinLnBrk="0" hangingPunct="1">
            <a:lnSpc>
              <a:spcPct val="100000"/>
            </a:lnSpc>
            <a:spcBef>
              <a:spcPts val="0"/>
            </a:spcBef>
            <a:spcAft>
              <a:spcPts val="0"/>
            </a:spcAft>
            <a:buClrTx/>
            <a:buSzTx/>
            <a:buFontTx/>
            <a:buNone/>
            <a:tabLst/>
            <a:defRPr/>
          </a:pPr>
          <a:r>
            <a:rPr lang="es-PE" sz="600" b="1">
              <a:solidFill>
                <a:sysClr val="windowText" lastClr="000000"/>
              </a:solidFill>
              <a:effectLst/>
              <a:latin typeface="Arial" panose="020B0604020202020204" pitchFamily="34" charset="0"/>
              <a:ea typeface="+mn-ea"/>
              <a:cs typeface="Arial" panose="020B0604020202020204" pitchFamily="34" charset="0"/>
            </a:rPr>
            <a:t>(5,70 USD/MWh)</a:t>
          </a:r>
          <a:endParaRPr lang="es-PE" sz="600">
            <a:solidFill>
              <a:sysClr val="windowText" lastClr="000000"/>
            </a:solidFill>
            <a:effectLst/>
            <a:latin typeface="Arial" panose="020B0604020202020204" pitchFamily="34" charset="0"/>
            <a:cs typeface="Arial" panose="020B0604020202020204" pitchFamily="34" charset="0"/>
          </a:endParaRPr>
        </a:p>
        <a:p>
          <a:pPr algn="ctr"/>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345852</xdr:colOff>
      <xdr:row>29</xdr:row>
      <xdr:rowOff>26102</xdr:rowOff>
    </xdr:from>
    <xdr:to>
      <xdr:col>6</xdr:col>
      <xdr:colOff>304800</xdr:colOff>
      <xdr:row>31</xdr:row>
      <xdr:rowOff>130628</xdr:rowOff>
    </xdr:to>
    <xdr:sp macro="" textlink="">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35909" y="4320516"/>
          <a:ext cx="1003977" cy="387555"/>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600" b="1">
              <a:solidFill>
                <a:schemeClr val="tx1"/>
              </a:solidFill>
              <a:latin typeface="Arial" panose="020B0604020202020204" pitchFamily="34" charset="0"/>
              <a:cs typeface="Arial" panose="020B0604020202020204" pitchFamily="34" charset="0"/>
            </a:rPr>
            <a:t>CHIMBOTE138</a:t>
          </a:r>
        </a:p>
        <a:p>
          <a:pPr algn="ctr"/>
          <a:r>
            <a:rPr lang="es-PE" sz="600" b="1">
              <a:solidFill>
                <a:schemeClr val="tx1"/>
              </a:solidFill>
              <a:latin typeface="Arial" panose="020B0604020202020204" pitchFamily="34" charset="0"/>
              <a:cs typeface="Arial" panose="020B0604020202020204" pitchFamily="34" charset="0"/>
            </a:rPr>
            <a:t>(5,54</a:t>
          </a:r>
          <a:r>
            <a:rPr lang="es-PE" sz="600" b="1" baseline="0">
              <a:solidFill>
                <a:schemeClr val="tx1"/>
              </a:solidFill>
              <a:latin typeface="Arial" panose="020B0604020202020204" pitchFamily="34" charset="0"/>
              <a:cs typeface="Arial" panose="020B0604020202020204" pitchFamily="34" charset="0"/>
            </a:rPr>
            <a:t> </a:t>
          </a:r>
          <a:r>
            <a:rPr lang="es-PE" sz="600" b="1">
              <a:solidFill>
                <a:schemeClr val="tx1"/>
              </a:solidFill>
              <a:latin typeface="Arial" panose="020B0604020202020204" pitchFamily="34" charset="0"/>
              <a:cs typeface="Arial" panose="020B0604020202020204" pitchFamily="34" charset="0"/>
            </a:rPr>
            <a:t>USD/MWh)</a:t>
          </a:r>
        </a:p>
      </xdr:txBody>
    </xdr:sp>
    <xdr:clientData/>
  </xdr:twoCellAnchor>
  <xdr:twoCellAnchor>
    <xdr:from>
      <xdr:col>2</xdr:col>
      <xdr:colOff>103904</xdr:colOff>
      <xdr:row>14</xdr:row>
      <xdr:rowOff>95106</xdr:rowOff>
    </xdr:from>
    <xdr:to>
      <xdr:col>4</xdr:col>
      <xdr:colOff>97972</xdr:colOff>
      <xdr:row>17</xdr:row>
      <xdr:rowOff>59872</xdr:rowOff>
    </xdr:to>
    <xdr:sp macro="" textlink="">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48933" y="2266806"/>
          <a:ext cx="1039096" cy="389309"/>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600" b="1">
              <a:solidFill>
                <a:schemeClr val="tx1"/>
              </a:solidFill>
              <a:latin typeface="Arial" panose="020B0604020202020204" pitchFamily="34" charset="0"/>
              <a:cs typeface="Arial" panose="020B0604020202020204" pitchFamily="34" charset="0"/>
            </a:rPr>
            <a:t>PIURA OESTE 220</a:t>
          </a:r>
        </a:p>
        <a:p>
          <a:pPr algn="ctr"/>
          <a:r>
            <a:rPr lang="es-PE" sz="600" b="1">
              <a:solidFill>
                <a:schemeClr val="tx1"/>
              </a:solidFill>
              <a:latin typeface="Arial" panose="020B0604020202020204" pitchFamily="34" charset="0"/>
              <a:cs typeface="Arial" panose="020B0604020202020204" pitchFamily="34" charset="0"/>
            </a:rPr>
            <a:t>(5,91 USD/MWh)</a:t>
          </a:r>
        </a:p>
      </xdr:txBody>
    </xdr:sp>
    <xdr:clientData/>
  </xdr:twoCellAnchor>
  <xdr:twoCellAnchor>
    <xdr:from>
      <xdr:col>7</xdr:col>
      <xdr:colOff>334366</xdr:colOff>
      <xdr:row>50</xdr:row>
      <xdr:rowOff>110416</xdr:rowOff>
    </xdr:from>
    <xdr:to>
      <xdr:col>9</xdr:col>
      <xdr:colOff>291766</xdr:colOff>
      <xdr:row>52</xdr:row>
      <xdr:rowOff>155837</xdr:rowOff>
    </xdr:to>
    <xdr:sp macro="" textlink="">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54129" y="7585034"/>
          <a:ext cx="1020190" cy="366264"/>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600" b="1">
              <a:solidFill>
                <a:schemeClr val="tx1"/>
              </a:solidFill>
              <a:latin typeface="Arial" panose="020B0604020202020204" pitchFamily="34" charset="0"/>
              <a:cs typeface="Arial" panose="020B0604020202020204" pitchFamily="34" charset="0"/>
            </a:rPr>
            <a:t>COTARUSE 220</a:t>
          </a:r>
        </a:p>
        <a:p>
          <a:pPr marL="0" marR="0" lvl="0" indent="0" algn="ctr" defTabSz="914400" eaLnBrk="1" fontAlgn="auto" latinLnBrk="0" hangingPunct="1">
            <a:lnSpc>
              <a:spcPct val="100000"/>
            </a:lnSpc>
            <a:spcBef>
              <a:spcPts val="0"/>
            </a:spcBef>
            <a:spcAft>
              <a:spcPts val="0"/>
            </a:spcAft>
            <a:buClrTx/>
            <a:buSzTx/>
            <a:buFontTx/>
            <a:buNone/>
            <a:tabLst/>
            <a:defRPr/>
          </a:pPr>
          <a:r>
            <a:rPr lang="es-PE" sz="600" b="1">
              <a:solidFill>
                <a:sysClr val="windowText" lastClr="000000"/>
              </a:solidFill>
              <a:effectLst/>
              <a:latin typeface="Arial" panose="020B0604020202020204" pitchFamily="34" charset="0"/>
              <a:ea typeface="+mn-ea"/>
              <a:cs typeface="Arial" panose="020B0604020202020204" pitchFamily="34" charset="0"/>
            </a:rPr>
            <a:t>(5,54</a:t>
          </a:r>
          <a:r>
            <a:rPr lang="es-PE" sz="600" b="1" baseline="0">
              <a:solidFill>
                <a:sysClr val="windowText" lastClr="000000"/>
              </a:solidFill>
              <a:effectLst/>
              <a:latin typeface="Arial" panose="020B0604020202020204" pitchFamily="34" charset="0"/>
              <a:ea typeface="+mn-ea"/>
              <a:cs typeface="Arial" panose="020B0604020202020204" pitchFamily="34" charset="0"/>
            </a:rPr>
            <a:t> </a:t>
          </a:r>
          <a:r>
            <a:rPr lang="es-PE" sz="600" b="1">
              <a:solidFill>
                <a:sysClr val="windowText" lastClr="000000"/>
              </a:solidFill>
              <a:effectLst/>
              <a:latin typeface="Arial" panose="020B0604020202020204" pitchFamily="34" charset="0"/>
              <a:ea typeface="+mn-ea"/>
              <a:cs typeface="Arial" panose="020B0604020202020204" pitchFamily="34" charset="0"/>
            </a:rPr>
            <a:t>USD/MWh)</a:t>
          </a:r>
          <a:endParaRPr lang="es-PE" sz="600">
            <a:solidFill>
              <a:sysClr val="windowText" lastClr="000000"/>
            </a:solidFill>
            <a:effectLst/>
            <a:latin typeface="Arial" panose="020B0604020202020204" pitchFamily="34" charset="0"/>
            <a:cs typeface="Arial" panose="020B0604020202020204" pitchFamily="34" charset="0"/>
          </a:endParaRPr>
        </a:p>
        <a:p>
          <a:pPr algn="ctr"/>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216880</xdr:colOff>
      <xdr:row>39</xdr:row>
      <xdr:rowOff>103845</xdr:rowOff>
    </xdr:from>
    <xdr:to>
      <xdr:col>10</xdr:col>
      <xdr:colOff>221007</xdr:colOff>
      <xdr:row>42</xdr:row>
      <xdr:rowOff>69952</xdr:rowOff>
    </xdr:to>
    <xdr:sp macro="" textlink="">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68038" y="5964227"/>
          <a:ext cx="1066916" cy="402251"/>
        </a:xfrm>
        <a:prstGeom prst="wedgeRoundRectCallout">
          <a:avLst>
            <a:gd name="adj1" fmla="val -21224"/>
            <a:gd name="adj2" fmla="val 14181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600" b="1">
              <a:solidFill>
                <a:schemeClr val="tx1"/>
              </a:solidFill>
              <a:latin typeface="Arial" panose="020B0604020202020204" pitchFamily="34" charset="0"/>
              <a:cs typeface="Arial" panose="020B0604020202020204" pitchFamily="34" charset="0"/>
            </a:rPr>
            <a:t>DOLORESPATA 138</a:t>
          </a:r>
        </a:p>
        <a:p>
          <a:pPr marL="0" marR="0" lvl="0" indent="0" algn="ctr" defTabSz="914400" eaLnBrk="1" fontAlgn="auto" latinLnBrk="0" hangingPunct="1">
            <a:lnSpc>
              <a:spcPct val="100000"/>
            </a:lnSpc>
            <a:spcBef>
              <a:spcPts val="0"/>
            </a:spcBef>
            <a:spcAft>
              <a:spcPts val="0"/>
            </a:spcAft>
            <a:buClrTx/>
            <a:buSzTx/>
            <a:buFontTx/>
            <a:buNone/>
            <a:tabLst/>
            <a:defRPr/>
          </a:pPr>
          <a:r>
            <a:rPr lang="es-PE" sz="600" b="1">
              <a:solidFill>
                <a:sysClr val="windowText" lastClr="000000"/>
              </a:solidFill>
              <a:effectLst/>
              <a:latin typeface="Arial" panose="020B0604020202020204" pitchFamily="34" charset="0"/>
              <a:ea typeface="+mn-ea"/>
              <a:cs typeface="Arial" panose="020B0604020202020204" pitchFamily="34" charset="0"/>
            </a:rPr>
            <a:t>(5,58 USD/MWh)</a:t>
          </a:r>
          <a:endParaRPr lang="es-PE" sz="600">
            <a:solidFill>
              <a:sysClr val="windowText" lastClr="000000"/>
            </a:solidFill>
            <a:effectLst/>
            <a:latin typeface="Arial" panose="020B0604020202020204" pitchFamily="34" charset="0"/>
            <a:cs typeface="Arial" panose="020B0604020202020204" pitchFamily="34" charset="0"/>
          </a:endParaRPr>
        </a:p>
        <a:p>
          <a:pPr algn="ctr"/>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250764</xdr:colOff>
      <xdr:row>25</xdr:row>
      <xdr:rowOff>38100</xdr:rowOff>
    </xdr:from>
    <xdr:to>
      <xdr:col>6</xdr:col>
      <xdr:colOff>185057</xdr:colOff>
      <xdr:row>28</xdr:row>
      <xdr:rowOff>1657</xdr:rowOff>
    </xdr:to>
    <xdr:sp macro="" textlink="">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40821" y="3766457"/>
          <a:ext cx="979322" cy="388100"/>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600" b="1">
              <a:solidFill>
                <a:schemeClr val="tx1"/>
              </a:solidFill>
              <a:latin typeface="Arial" panose="020B0604020202020204" pitchFamily="34" charset="0"/>
              <a:cs typeface="Arial" panose="020B0604020202020204" pitchFamily="34" charset="0"/>
            </a:rPr>
            <a:t>TRUJILLO 220</a:t>
          </a:r>
        </a:p>
        <a:p>
          <a:pPr algn="ctr"/>
          <a:r>
            <a:rPr lang="es-PE" sz="600" b="1">
              <a:solidFill>
                <a:schemeClr val="tx1"/>
              </a:solidFill>
              <a:latin typeface="Arial" panose="020B0604020202020204" pitchFamily="34" charset="0"/>
              <a:cs typeface="Arial" panose="020B0604020202020204" pitchFamily="34" charset="0"/>
            </a:rPr>
            <a:t>(5,59</a:t>
          </a:r>
          <a:r>
            <a:rPr lang="es-PE" sz="600" b="1" baseline="0">
              <a:solidFill>
                <a:schemeClr val="tx1"/>
              </a:solidFill>
              <a:latin typeface="Arial" panose="020B0604020202020204" pitchFamily="34" charset="0"/>
              <a:cs typeface="Arial" panose="020B0604020202020204" pitchFamily="34" charset="0"/>
            </a:rPr>
            <a:t> USD/MWh)</a:t>
          </a:r>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600" b="1">
              <a:solidFill>
                <a:schemeClr val="tx1"/>
              </a:solidFill>
              <a:latin typeface="Arial" panose="020B0604020202020204" pitchFamily="34" charset="0"/>
              <a:cs typeface="Arial" panose="020B0604020202020204" pitchFamily="34" charset="0"/>
            </a:rPr>
            <a:t>PUNO 138</a:t>
          </a:r>
        </a:p>
        <a:p>
          <a:pPr marL="0" marR="0" lvl="0" indent="0" algn="ctr" defTabSz="914400" eaLnBrk="1" fontAlgn="auto" latinLnBrk="0" hangingPunct="1">
            <a:lnSpc>
              <a:spcPct val="100000"/>
            </a:lnSpc>
            <a:spcBef>
              <a:spcPts val="0"/>
            </a:spcBef>
            <a:spcAft>
              <a:spcPts val="0"/>
            </a:spcAft>
            <a:buClrTx/>
            <a:buSzTx/>
            <a:buFontTx/>
            <a:buNone/>
            <a:tabLst/>
            <a:defRPr/>
          </a:pPr>
          <a:r>
            <a:rPr lang="es-PE" sz="600" b="1">
              <a:solidFill>
                <a:sysClr val="windowText" lastClr="000000"/>
              </a:solidFill>
              <a:effectLst/>
              <a:latin typeface="Arial" panose="020B0604020202020204" pitchFamily="34" charset="0"/>
              <a:ea typeface="+mn-ea"/>
              <a:cs typeface="Arial" panose="020B0604020202020204" pitchFamily="34" charset="0"/>
            </a:rPr>
            <a:t>(5,81 USD/MWh)</a:t>
          </a:r>
          <a:endParaRPr lang="es-PE" sz="600">
            <a:solidFill>
              <a:sysClr val="windowText" lastClr="000000"/>
            </a:solidFill>
            <a:effectLst/>
            <a:latin typeface="Arial" panose="020B0604020202020204" pitchFamily="34" charset="0"/>
            <a:cs typeface="Arial" panose="020B0604020202020204" pitchFamily="34" charset="0"/>
          </a:endParaRPr>
        </a:p>
        <a:p>
          <a:pPr algn="ctr"/>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600" b="1">
              <a:solidFill>
                <a:schemeClr val="tx1"/>
              </a:solidFill>
              <a:latin typeface="Arial" panose="020B0604020202020204" pitchFamily="34" charset="0"/>
              <a:cs typeface="Arial" panose="020B0604020202020204" pitchFamily="34" charset="0"/>
            </a:rPr>
            <a:t>CARABAYLLO 220</a:t>
          </a:r>
        </a:p>
        <a:p>
          <a:pPr marL="0" marR="0" lvl="0" indent="0" algn="ctr" defTabSz="914400" eaLnBrk="1" fontAlgn="auto" latinLnBrk="0" hangingPunct="1">
            <a:lnSpc>
              <a:spcPct val="100000"/>
            </a:lnSpc>
            <a:spcBef>
              <a:spcPts val="0"/>
            </a:spcBef>
            <a:spcAft>
              <a:spcPts val="0"/>
            </a:spcAft>
            <a:buClrTx/>
            <a:buSzTx/>
            <a:buFontTx/>
            <a:buNone/>
            <a:tabLst/>
            <a:defRPr/>
          </a:pPr>
          <a:r>
            <a:rPr lang="es-PE" sz="600" b="1">
              <a:solidFill>
                <a:sysClr val="windowText" lastClr="000000"/>
              </a:solidFill>
              <a:effectLst/>
              <a:latin typeface="Arial" panose="020B0604020202020204" pitchFamily="34" charset="0"/>
              <a:ea typeface="+mn-ea"/>
              <a:cs typeface="Arial" panose="020B0604020202020204" pitchFamily="34" charset="0"/>
            </a:rPr>
            <a:t>(5,49 USD/MWh)</a:t>
          </a:r>
          <a:endParaRPr lang="es-PE" sz="600">
            <a:solidFill>
              <a:sysClr val="windowText" lastClr="000000"/>
            </a:solidFill>
            <a:effectLst/>
            <a:latin typeface="Arial" panose="020B0604020202020204" pitchFamily="34" charset="0"/>
            <a:cs typeface="Arial" panose="020B0604020202020204" pitchFamily="34" charset="0"/>
          </a:endParaRPr>
        </a:p>
        <a:p>
          <a:pPr algn="ctr"/>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277587</xdr:colOff>
      <xdr:row>54</xdr:row>
      <xdr:rowOff>122605</xdr:rowOff>
    </xdr:from>
    <xdr:to>
      <xdr:col>9</xdr:col>
      <xdr:colOff>165726</xdr:colOff>
      <xdr:row>57</xdr:row>
      <xdr:rowOff>48986</xdr:rowOff>
    </xdr:to>
    <xdr:sp macro="" textlink="">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35187" y="8063734"/>
          <a:ext cx="933168" cy="416238"/>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600" b="1">
              <a:solidFill>
                <a:schemeClr val="tx1"/>
              </a:solidFill>
              <a:latin typeface="Arial" panose="020B0604020202020204" pitchFamily="34" charset="0"/>
              <a:cs typeface="Arial" panose="020B0604020202020204" pitchFamily="34" charset="0"/>
            </a:rPr>
            <a:t>SOCABAYA 220</a:t>
          </a:r>
        </a:p>
        <a:p>
          <a:pPr marL="0" marR="0" lvl="0" indent="0" algn="ctr" defTabSz="914400" eaLnBrk="1" fontAlgn="auto" latinLnBrk="0" hangingPunct="1">
            <a:lnSpc>
              <a:spcPct val="100000"/>
            </a:lnSpc>
            <a:spcBef>
              <a:spcPts val="0"/>
            </a:spcBef>
            <a:spcAft>
              <a:spcPts val="0"/>
            </a:spcAft>
            <a:buClrTx/>
            <a:buSzTx/>
            <a:buFontTx/>
            <a:buNone/>
            <a:tabLst/>
            <a:defRPr/>
          </a:pPr>
          <a:r>
            <a:rPr lang="es-PE" sz="600" b="1">
              <a:solidFill>
                <a:sysClr val="windowText" lastClr="000000"/>
              </a:solidFill>
              <a:effectLst/>
              <a:latin typeface="Arial" panose="020B0604020202020204" pitchFamily="34" charset="0"/>
              <a:ea typeface="+mn-ea"/>
              <a:cs typeface="Arial" panose="020B0604020202020204" pitchFamily="34" charset="0"/>
            </a:rPr>
            <a:t>(5,77 USD/MWh)</a:t>
          </a:r>
          <a:endParaRPr lang="es-PE" sz="600">
            <a:solidFill>
              <a:sysClr val="windowText" lastClr="000000"/>
            </a:solidFill>
            <a:effectLst/>
            <a:latin typeface="Arial" panose="020B0604020202020204" pitchFamily="34" charset="0"/>
            <a:cs typeface="Arial" panose="020B0604020202020204" pitchFamily="34" charset="0"/>
          </a:endParaRPr>
        </a:p>
        <a:p>
          <a:pPr algn="ctr"/>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229204</xdr:colOff>
      <xdr:row>41</xdr:row>
      <xdr:rowOff>55717</xdr:rowOff>
    </xdr:from>
    <xdr:to>
      <xdr:col>11</xdr:col>
      <xdr:colOff>572788</xdr:colOff>
      <xdr:row>44</xdr:row>
      <xdr:rowOff>12828</xdr:rowOff>
    </xdr:to>
    <xdr:sp macro="" textlink="">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43151" y="6206862"/>
          <a:ext cx="990282" cy="393255"/>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600" b="1">
              <a:solidFill>
                <a:schemeClr val="tx1"/>
              </a:solidFill>
              <a:latin typeface="Arial" panose="020B0604020202020204" pitchFamily="34" charset="0"/>
              <a:cs typeface="Arial" panose="020B0604020202020204" pitchFamily="34" charset="0"/>
            </a:rPr>
            <a:t>SAN GABAN 138</a:t>
          </a:r>
        </a:p>
        <a:p>
          <a:pPr marL="0" marR="0" lvl="0" indent="0" algn="ctr" defTabSz="914400" eaLnBrk="1" fontAlgn="auto" latinLnBrk="0" hangingPunct="1">
            <a:lnSpc>
              <a:spcPct val="100000"/>
            </a:lnSpc>
            <a:spcBef>
              <a:spcPts val="0"/>
            </a:spcBef>
            <a:spcAft>
              <a:spcPts val="0"/>
            </a:spcAft>
            <a:buClrTx/>
            <a:buSzTx/>
            <a:buFontTx/>
            <a:buNone/>
            <a:tabLst/>
            <a:defRPr/>
          </a:pPr>
          <a:r>
            <a:rPr lang="es-PE" sz="600" b="1">
              <a:solidFill>
                <a:sysClr val="windowText" lastClr="000000"/>
              </a:solidFill>
              <a:effectLst/>
              <a:latin typeface="Arial" panose="020B0604020202020204" pitchFamily="34" charset="0"/>
              <a:ea typeface="+mn-ea"/>
              <a:cs typeface="Arial" panose="020B0604020202020204" pitchFamily="34" charset="0"/>
            </a:rPr>
            <a:t>(5,24 USD/MWh)</a:t>
          </a:r>
          <a:br>
            <a:rPr lang="es-PE" sz="600" b="1">
              <a:solidFill>
                <a:sysClr val="windowText" lastClr="000000"/>
              </a:solidFill>
              <a:latin typeface="Arial" panose="020B0604020202020204" pitchFamily="34" charset="0"/>
              <a:cs typeface="Arial" panose="020B0604020202020204" pitchFamily="34" charset="0"/>
            </a:rPr>
          </a:br>
          <a:br>
            <a:rPr lang="es-PE" sz="600" b="1">
              <a:solidFill>
                <a:sysClr val="windowText" lastClr="000000"/>
              </a:solidFill>
              <a:latin typeface="Arial" panose="020B0604020202020204" pitchFamily="34" charset="0"/>
              <a:cs typeface="Arial" panose="020B0604020202020204" pitchFamily="34" charset="0"/>
            </a:rPr>
          </a:br>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3</xdr:col>
      <xdr:colOff>59871</xdr:colOff>
      <xdr:row>42</xdr:row>
      <xdr:rowOff>43597</xdr:rowOff>
    </xdr:from>
    <xdr:to>
      <xdr:col>4</xdr:col>
      <xdr:colOff>508135</xdr:colOff>
      <xdr:row>45</xdr:row>
      <xdr:rowOff>10885</xdr:rowOff>
    </xdr:to>
    <xdr:sp macro="" textlink="">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627414" y="6177697"/>
          <a:ext cx="970778" cy="391831"/>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600" b="1">
              <a:solidFill>
                <a:schemeClr val="tx1"/>
              </a:solidFill>
              <a:latin typeface="Arial" panose="020B0604020202020204" pitchFamily="34" charset="0"/>
              <a:cs typeface="Arial" panose="020B0604020202020204" pitchFamily="34" charset="0"/>
            </a:rPr>
            <a:t>CHAVARRÍA 220</a:t>
          </a:r>
        </a:p>
        <a:p>
          <a:pPr marL="0" marR="0" lvl="0" indent="0" algn="ctr" defTabSz="914400" eaLnBrk="1" fontAlgn="auto" latinLnBrk="0" hangingPunct="1">
            <a:lnSpc>
              <a:spcPct val="100000"/>
            </a:lnSpc>
            <a:spcBef>
              <a:spcPts val="0"/>
            </a:spcBef>
            <a:spcAft>
              <a:spcPts val="0"/>
            </a:spcAft>
            <a:buClrTx/>
            <a:buSzTx/>
            <a:buFontTx/>
            <a:buNone/>
            <a:tabLst/>
            <a:defRPr/>
          </a:pPr>
          <a:r>
            <a:rPr lang="es-PE" sz="600" b="1">
              <a:solidFill>
                <a:sysClr val="windowText" lastClr="000000"/>
              </a:solidFill>
              <a:effectLst/>
              <a:latin typeface="Arial" panose="020B0604020202020204" pitchFamily="34" charset="0"/>
              <a:ea typeface="+mn-ea"/>
              <a:cs typeface="Arial" panose="020B0604020202020204" pitchFamily="34" charset="0"/>
            </a:rPr>
            <a:t>(5,51 USD/MWh)</a:t>
          </a:r>
          <a:endParaRPr lang="es-PE" sz="600">
            <a:solidFill>
              <a:sysClr val="windowText" lastClr="000000"/>
            </a:solidFill>
            <a:effectLst/>
            <a:latin typeface="Arial" panose="020B0604020202020204" pitchFamily="34" charset="0"/>
            <a:cs typeface="Arial" panose="020B0604020202020204" pitchFamily="34" charset="0"/>
          </a:endParaRPr>
        </a:p>
        <a:p>
          <a:pPr algn="ctr"/>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359386</xdr:colOff>
      <xdr:row>47</xdr:row>
      <xdr:rowOff>128091</xdr:rowOff>
    </xdr:from>
    <xdr:to>
      <xdr:col>7</xdr:col>
      <xdr:colOff>338587</xdr:colOff>
      <xdr:row>50</xdr:row>
      <xdr:rowOff>110750</xdr:rowOff>
    </xdr:to>
    <xdr:sp macro="" textlink="">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2971957" y="6969762"/>
          <a:ext cx="1024230" cy="428974"/>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600" b="1">
              <a:solidFill>
                <a:schemeClr val="tx1"/>
              </a:solidFill>
              <a:latin typeface="Arial" panose="020B0604020202020204" pitchFamily="34" charset="0"/>
              <a:cs typeface="Arial" panose="020B0604020202020204" pitchFamily="34" charset="0"/>
            </a:rPr>
            <a:t>INDEPENDENCIA 220</a:t>
          </a:r>
        </a:p>
        <a:p>
          <a:pPr marL="0" marR="0" lvl="0" indent="0" algn="ctr" defTabSz="914400" eaLnBrk="1" fontAlgn="auto" latinLnBrk="0" hangingPunct="1">
            <a:lnSpc>
              <a:spcPct val="100000"/>
            </a:lnSpc>
            <a:spcBef>
              <a:spcPts val="0"/>
            </a:spcBef>
            <a:spcAft>
              <a:spcPts val="0"/>
            </a:spcAft>
            <a:buClrTx/>
            <a:buSzTx/>
            <a:buFontTx/>
            <a:buNone/>
            <a:tabLst/>
            <a:defRPr/>
          </a:pPr>
          <a:r>
            <a:rPr lang="es-PE" sz="600" b="1">
              <a:solidFill>
                <a:sysClr val="windowText" lastClr="000000"/>
              </a:solidFill>
              <a:effectLst/>
              <a:latin typeface="Arial" panose="020B0604020202020204" pitchFamily="34" charset="0"/>
              <a:ea typeface="+mn-ea"/>
              <a:cs typeface="Arial" panose="020B0604020202020204" pitchFamily="34" charset="0"/>
            </a:rPr>
            <a:t>(5,49 USD/MWh)</a:t>
          </a:r>
          <a:endParaRPr lang="es-PE" sz="600">
            <a:solidFill>
              <a:sysClr val="windowText" lastClr="000000"/>
            </a:solidFill>
            <a:effectLst/>
            <a:latin typeface="Arial" panose="020B0604020202020204" pitchFamily="34" charset="0"/>
            <a:cs typeface="Arial" panose="020B0604020202020204" pitchFamily="34" charset="0"/>
          </a:endParaRPr>
        </a:p>
        <a:p>
          <a:pPr algn="ctr"/>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190500</xdr:colOff>
      <xdr:row>34</xdr:row>
      <xdr:rowOff>96497</xdr:rowOff>
    </xdr:from>
    <xdr:to>
      <xdr:col>7</xdr:col>
      <xdr:colOff>100091</xdr:colOff>
      <xdr:row>37</xdr:row>
      <xdr:rowOff>3229</xdr:rowOff>
    </xdr:to>
    <xdr:sp macro="" textlink="">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805839" y="4926802"/>
          <a:ext cx="955727" cy="332935"/>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600" b="1">
              <a:solidFill>
                <a:schemeClr val="tx1"/>
              </a:solidFill>
              <a:latin typeface="Arial" panose="020B0604020202020204" pitchFamily="34" charset="0"/>
              <a:cs typeface="Arial" panose="020B0604020202020204" pitchFamily="34" charset="0"/>
            </a:rPr>
            <a:t>OROYA NUEVA 50</a:t>
          </a:r>
        </a:p>
        <a:p>
          <a:pPr marL="0" marR="0" lvl="0" indent="0" algn="ctr" defTabSz="914400" eaLnBrk="1" fontAlgn="auto" latinLnBrk="0" hangingPunct="1">
            <a:lnSpc>
              <a:spcPct val="100000"/>
            </a:lnSpc>
            <a:spcBef>
              <a:spcPts val="0"/>
            </a:spcBef>
            <a:spcAft>
              <a:spcPts val="0"/>
            </a:spcAft>
            <a:buClrTx/>
            <a:buSzTx/>
            <a:buFontTx/>
            <a:buNone/>
            <a:tabLst/>
            <a:defRPr/>
          </a:pPr>
          <a:r>
            <a:rPr lang="es-PE" sz="600" b="1">
              <a:solidFill>
                <a:sysClr val="windowText" lastClr="000000"/>
              </a:solidFill>
              <a:effectLst/>
              <a:latin typeface="Arial" panose="020B0604020202020204" pitchFamily="34" charset="0"/>
              <a:ea typeface="+mn-ea"/>
              <a:cs typeface="Arial" panose="020B0604020202020204" pitchFamily="34" charset="0"/>
            </a:rPr>
            <a:t>(5,11 USD/MWh)</a:t>
          </a:r>
          <a:endParaRPr lang="es-PE" sz="600">
            <a:solidFill>
              <a:sysClr val="windowText" lastClr="000000"/>
            </a:solidFill>
            <a:effectLst/>
            <a:latin typeface="Arial" panose="020B0604020202020204" pitchFamily="34" charset="0"/>
            <a:cs typeface="Arial" panose="020B0604020202020204" pitchFamily="34" charset="0"/>
          </a:endParaRPr>
        </a:p>
        <a:p>
          <a:pPr algn="ctr"/>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12242</xdr:colOff>
      <xdr:row>48</xdr:row>
      <xdr:rowOff>42856</xdr:rowOff>
    </xdr:from>
    <xdr:to>
      <xdr:col>11</xdr:col>
      <xdr:colOff>404920</xdr:colOff>
      <xdr:row>50</xdr:row>
      <xdr:rowOff>132921</xdr:rowOff>
    </xdr:to>
    <xdr:sp macro="" textlink="">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26189" y="7211672"/>
          <a:ext cx="1039376" cy="395867"/>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600" b="1">
              <a:solidFill>
                <a:schemeClr val="tx1"/>
              </a:solidFill>
              <a:latin typeface="Arial" panose="020B0604020202020204" pitchFamily="34" charset="0"/>
              <a:cs typeface="Arial" panose="020B0604020202020204" pitchFamily="34" charset="0"/>
            </a:rPr>
            <a:t>TINTAYA NUEVA 220</a:t>
          </a:r>
        </a:p>
        <a:p>
          <a:pPr marL="0" marR="0" lvl="0" indent="0" algn="ctr" defTabSz="914400" eaLnBrk="1" fontAlgn="auto" latinLnBrk="0" hangingPunct="1">
            <a:lnSpc>
              <a:spcPct val="100000"/>
            </a:lnSpc>
            <a:spcBef>
              <a:spcPts val="0"/>
            </a:spcBef>
            <a:spcAft>
              <a:spcPts val="0"/>
            </a:spcAft>
            <a:buClrTx/>
            <a:buSzTx/>
            <a:buFontTx/>
            <a:buNone/>
            <a:tabLst/>
            <a:defRPr/>
          </a:pPr>
          <a:r>
            <a:rPr lang="es-PE" sz="600" b="1">
              <a:solidFill>
                <a:sysClr val="windowText" lastClr="000000"/>
              </a:solidFill>
              <a:effectLst/>
              <a:latin typeface="Arial" panose="020B0604020202020204" pitchFamily="34" charset="0"/>
              <a:ea typeface="+mn-ea"/>
              <a:cs typeface="Arial" panose="020B0604020202020204" pitchFamily="34" charset="0"/>
            </a:rPr>
            <a:t>(5,96 USD/MWh)</a:t>
          </a:r>
          <a:endParaRPr lang="es-PE" sz="600">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238412</xdr:colOff>
      <xdr:row>38</xdr:row>
      <xdr:rowOff>39012</xdr:rowOff>
    </xdr:from>
    <xdr:to>
      <xdr:col>8</xdr:col>
      <xdr:colOff>146958</xdr:colOff>
      <xdr:row>41</xdr:row>
      <xdr:rowOff>43542</xdr:rowOff>
    </xdr:to>
    <xdr:sp macro="" textlink="">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373498" y="5607055"/>
          <a:ext cx="953574" cy="429073"/>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600" b="1">
              <a:solidFill>
                <a:schemeClr val="tx1"/>
              </a:solidFill>
              <a:latin typeface="Arial" panose="020B0604020202020204" pitchFamily="34" charset="0"/>
              <a:cs typeface="Arial" panose="020B0604020202020204" pitchFamily="34" charset="0"/>
            </a:rPr>
            <a:t>POMACOCHA 220</a:t>
          </a:r>
        </a:p>
        <a:p>
          <a:pPr marL="0" marR="0" lvl="0" indent="0" algn="ctr" defTabSz="914400" eaLnBrk="1" fontAlgn="auto" latinLnBrk="0" hangingPunct="1">
            <a:lnSpc>
              <a:spcPct val="100000"/>
            </a:lnSpc>
            <a:spcBef>
              <a:spcPts val="0"/>
            </a:spcBef>
            <a:spcAft>
              <a:spcPts val="0"/>
            </a:spcAft>
            <a:buClrTx/>
            <a:buSzTx/>
            <a:buFontTx/>
            <a:buNone/>
            <a:tabLst/>
            <a:defRPr/>
          </a:pPr>
          <a:r>
            <a:rPr lang="es-PE" sz="600" b="1">
              <a:solidFill>
                <a:sysClr val="windowText" lastClr="000000"/>
              </a:solidFill>
              <a:effectLst/>
              <a:latin typeface="Arial" panose="020B0604020202020204" pitchFamily="34" charset="0"/>
              <a:ea typeface="+mn-ea"/>
              <a:cs typeface="Arial" panose="020B0604020202020204" pitchFamily="34" charset="0"/>
            </a:rPr>
            <a:t>(5,32 USD/MWh)</a:t>
          </a:r>
          <a:endParaRPr lang="es-PE" sz="600">
            <a:solidFill>
              <a:sysClr val="windowText" lastClr="000000"/>
            </a:solidFill>
            <a:effectLst/>
            <a:latin typeface="Arial" panose="020B0604020202020204" pitchFamily="34" charset="0"/>
            <a:cs typeface="Arial" panose="020B0604020202020204" pitchFamily="34" charset="0"/>
          </a:endParaRPr>
        </a:p>
        <a:p>
          <a:pPr algn="ctr"/>
          <a:endParaRPr lang="es-PE" sz="600" b="1">
            <a:solidFill>
              <a:schemeClr val="tx1"/>
            </a:solidFill>
            <a:latin typeface="Arial" panose="020B0604020202020204" pitchFamily="34" charset="0"/>
            <a:cs typeface="Arial" panose="020B0604020202020204" pitchFamily="34" charset="0"/>
          </a:endParaRPr>
        </a:p>
        <a:p>
          <a:pPr algn="ctr"/>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419336</xdr:colOff>
      <xdr:row>41</xdr:row>
      <xdr:rowOff>118773</xdr:rowOff>
    </xdr:from>
    <xdr:to>
      <xdr:col>7</xdr:col>
      <xdr:colOff>440870</xdr:colOff>
      <xdr:row>44</xdr:row>
      <xdr:rowOff>76199</xdr:rowOff>
    </xdr:to>
    <xdr:sp macro="" textlink="">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31907" y="6111359"/>
          <a:ext cx="1066563"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600" b="1">
              <a:solidFill>
                <a:schemeClr val="tx1"/>
              </a:solidFill>
              <a:latin typeface="Arial" panose="020B0604020202020204" pitchFamily="34" charset="0"/>
              <a:cs typeface="Arial" panose="020B0604020202020204" pitchFamily="34" charset="0"/>
            </a:rPr>
            <a:t>SAN JUAN 220</a:t>
          </a:r>
        </a:p>
        <a:p>
          <a:pPr marL="0" marR="0" lvl="0" indent="0" algn="ctr" defTabSz="914400" eaLnBrk="1" fontAlgn="auto" latinLnBrk="0" hangingPunct="1">
            <a:lnSpc>
              <a:spcPct val="100000"/>
            </a:lnSpc>
            <a:spcBef>
              <a:spcPts val="0"/>
            </a:spcBef>
            <a:spcAft>
              <a:spcPts val="0"/>
            </a:spcAft>
            <a:buClrTx/>
            <a:buSzTx/>
            <a:buFontTx/>
            <a:buNone/>
            <a:tabLst/>
            <a:defRPr/>
          </a:pPr>
          <a:r>
            <a:rPr lang="es-PE" sz="600" b="1">
              <a:solidFill>
                <a:sysClr val="windowText" lastClr="000000"/>
              </a:solidFill>
              <a:effectLst/>
              <a:latin typeface="Arial" panose="020B0604020202020204" pitchFamily="34" charset="0"/>
              <a:ea typeface="+mn-ea"/>
              <a:cs typeface="Arial" panose="020B0604020202020204" pitchFamily="34" charset="0"/>
            </a:rPr>
            <a:t>(5,46 USD/MWh)</a:t>
          </a:r>
          <a:endParaRPr lang="es-PE" sz="600">
            <a:solidFill>
              <a:sysClr val="windowText" lastClr="000000"/>
            </a:solidFill>
            <a:effectLst/>
            <a:latin typeface="Arial" panose="020B0604020202020204" pitchFamily="34" charset="0"/>
            <a:cs typeface="Arial" panose="020B0604020202020204" pitchFamily="34" charset="0"/>
          </a:endParaRPr>
        </a:p>
        <a:p>
          <a:pPr algn="ctr"/>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600" b="1">
              <a:solidFill>
                <a:sysClr val="windowText" lastClr="000000"/>
              </a:solidFill>
              <a:latin typeface="Arial" panose="020B0604020202020204" pitchFamily="34" charset="0"/>
              <a:cs typeface="Arial" panose="020B0604020202020204" pitchFamily="34" charset="0"/>
            </a:rPr>
            <a:t>SANTA ROSA 220</a:t>
          </a:r>
        </a:p>
        <a:p>
          <a:pPr marL="0" marR="0" lvl="0" indent="0" algn="ctr" defTabSz="914400" eaLnBrk="1" fontAlgn="auto" latinLnBrk="0" hangingPunct="1">
            <a:lnSpc>
              <a:spcPct val="100000"/>
            </a:lnSpc>
            <a:spcBef>
              <a:spcPts val="0"/>
            </a:spcBef>
            <a:spcAft>
              <a:spcPts val="0"/>
            </a:spcAft>
            <a:buClrTx/>
            <a:buSzTx/>
            <a:buFontTx/>
            <a:buNone/>
            <a:tabLst/>
            <a:defRPr/>
          </a:pPr>
          <a:r>
            <a:rPr lang="es-PE" sz="600" b="1">
              <a:solidFill>
                <a:sysClr val="windowText" lastClr="000000"/>
              </a:solidFill>
              <a:effectLst/>
              <a:latin typeface="Arial" panose="020B0604020202020204" pitchFamily="34" charset="0"/>
              <a:ea typeface="+mn-ea"/>
              <a:cs typeface="Arial" panose="020B0604020202020204" pitchFamily="34" charset="0"/>
            </a:rPr>
            <a:t>(5,47 USD/MWh)</a:t>
          </a:r>
          <a:endParaRPr lang="es-PE" sz="600">
            <a:solidFill>
              <a:sysClr val="windowText" lastClr="000000"/>
            </a:solidFill>
            <a:effectLst/>
            <a:latin typeface="Arial" panose="020B0604020202020204" pitchFamily="34" charset="0"/>
            <a:cs typeface="Arial" panose="020B0604020202020204" pitchFamily="34" charset="0"/>
          </a:endParaRPr>
        </a:p>
        <a:p>
          <a:pPr algn="ctr"/>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250371</xdr:colOff>
      <xdr:row>58</xdr:row>
      <xdr:rowOff>17070</xdr:rowOff>
    </xdr:from>
    <xdr:to>
      <xdr:col>10</xdr:col>
      <xdr:colOff>212271</xdr:colOff>
      <xdr:row>60</xdr:row>
      <xdr:rowOff>65314</xdr:rowOff>
    </xdr:to>
    <xdr:sp macro="" textlink="">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30485" y="8611341"/>
          <a:ext cx="1006929" cy="374816"/>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600" b="1">
              <a:solidFill>
                <a:schemeClr val="tx1"/>
              </a:solidFill>
              <a:latin typeface="Arial" panose="020B0604020202020204" pitchFamily="34" charset="0"/>
              <a:cs typeface="Arial" panose="020B0604020202020204" pitchFamily="34" charset="0"/>
            </a:rPr>
            <a:t>MOQUEGUA 138</a:t>
          </a:r>
        </a:p>
        <a:p>
          <a:pPr marL="0" marR="0" lvl="0" indent="0" algn="ctr" defTabSz="914400" eaLnBrk="1" fontAlgn="auto" latinLnBrk="0" hangingPunct="1">
            <a:lnSpc>
              <a:spcPct val="100000"/>
            </a:lnSpc>
            <a:spcBef>
              <a:spcPts val="0"/>
            </a:spcBef>
            <a:spcAft>
              <a:spcPts val="0"/>
            </a:spcAft>
            <a:buClrTx/>
            <a:buSzTx/>
            <a:buFontTx/>
            <a:buNone/>
            <a:tabLst/>
            <a:defRPr/>
          </a:pPr>
          <a:r>
            <a:rPr lang="es-PE" sz="600" b="1">
              <a:solidFill>
                <a:sysClr val="windowText" lastClr="000000"/>
              </a:solidFill>
              <a:effectLst/>
              <a:latin typeface="Arial" panose="020B0604020202020204" pitchFamily="34" charset="0"/>
              <a:ea typeface="+mn-ea"/>
              <a:cs typeface="Arial" panose="020B0604020202020204" pitchFamily="34" charset="0"/>
            </a:rPr>
            <a:t>(5,76 USD/MWh)</a:t>
          </a:r>
          <a:endParaRPr lang="es-PE" sz="600">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101780</xdr:colOff>
      <xdr:row>13</xdr:row>
      <xdr:rowOff>135639</xdr:rowOff>
    </xdr:from>
    <xdr:to>
      <xdr:col>7</xdr:col>
      <xdr:colOff>654327</xdr:colOff>
      <xdr:row>53</xdr:row>
      <xdr:rowOff>66261</xdr:rowOff>
    </xdr:to>
    <xdr:graphicFrame macro="">
      <xdr:nvGraphicFramePr>
        <xdr:cNvPr id="5" name="Chart 4">
          <a:extLst>
            <a:ext uri="{FF2B5EF4-FFF2-40B4-BE49-F238E27FC236}">
              <a16:creationId xmlns:a16="http://schemas.microsoft.com/office/drawing/2014/main" id="{E469304E-5D4F-4141-9D56-FCE3FAE34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0.29313</cdr:x>
      <cdr:y>0.5313</cdr:y>
    </cdr:from>
    <cdr:to>
      <cdr:x>0.39473</cdr:x>
      <cdr:y>0.61718</cdr:y>
    </cdr:to>
    <cdr:sp macro="" textlink="">
      <cdr:nvSpPr>
        <cdr:cNvPr id="4" name="TextBox 1"/>
        <cdr:cNvSpPr txBox="1"/>
      </cdr:nvSpPr>
      <cdr:spPr>
        <a:xfrm xmlns:a="http://schemas.openxmlformats.org/drawingml/2006/main">
          <a:off x="2685912" y="2173603"/>
          <a:ext cx="930961" cy="3513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1100" b="1">
              <a:solidFill>
                <a:schemeClr val="bg1"/>
              </a:solidFill>
              <a:latin typeface="Symbol" panose="05050102010706020507" pitchFamily="18" charset="2"/>
            </a:rPr>
            <a:t>D</a:t>
          </a:r>
          <a:r>
            <a:rPr lang="es-PE" sz="1100" b="1">
              <a:solidFill>
                <a:schemeClr val="bg1"/>
              </a:solidFill>
            </a:rPr>
            <a:t>= -100,0%</a:t>
          </a:r>
        </a:p>
      </cdr:txBody>
    </cdr:sp>
  </cdr:relSizeAnchor>
  <cdr:relSizeAnchor xmlns:cdr="http://schemas.openxmlformats.org/drawingml/2006/chartDrawing">
    <cdr:from>
      <cdr:x>0.48902</cdr:x>
      <cdr:y>0.59982</cdr:y>
    </cdr:from>
    <cdr:to>
      <cdr:x>0.59062</cdr:x>
      <cdr:y>0.68569</cdr:y>
    </cdr:to>
    <cdr:sp macro="" textlink="">
      <cdr:nvSpPr>
        <cdr:cNvPr id="5" name="TextBox 1"/>
        <cdr:cNvSpPr txBox="1"/>
      </cdr:nvSpPr>
      <cdr:spPr>
        <a:xfrm xmlns:a="http://schemas.openxmlformats.org/drawingml/2006/main">
          <a:off x="4477124" y="2426447"/>
          <a:ext cx="930089" cy="34738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1100" b="1">
              <a:solidFill>
                <a:schemeClr val="bg1"/>
              </a:solidFill>
              <a:latin typeface="Symbol" panose="05050102010706020507" pitchFamily="18" charset="2"/>
            </a:rPr>
            <a:t>D</a:t>
          </a:r>
          <a:r>
            <a:rPr lang="es-PE" sz="1100" b="1">
              <a:solidFill>
                <a:schemeClr val="bg1"/>
              </a:solidFill>
            </a:rPr>
            <a:t>= -95,7%</a:t>
          </a:r>
        </a:p>
      </cdr:txBody>
    </cdr:sp>
  </cdr:relSizeAnchor>
  <cdr:relSizeAnchor xmlns:cdr="http://schemas.openxmlformats.org/drawingml/2006/chartDrawing">
    <cdr:from>
      <cdr:x>0.84398</cdr:x>
      <cdr:y>0.59982</cdr:y>
    </cdr:from>
    <cdr:to>
      <cdr:x>0.94557</cdr:x>
      <cdr:y>0.68569</cdr:y>
    </cdr:to>
    <cdr:sp macro="" textlink="">
      <cdr:nvSpPr>
        <cdr:cNvPr id="7" name="TextBox 1"/>
        <cdr:cNvSpPr txBox="1"/>
      </cdr:nvSpPr>
      <cdr:spPr>
        <a:xfrm xmlns:a="http://schemas.openxmlformats.org/drawingml/2006/main">
          <a:off x="7726829" y="2426447"/>
          <a:ext cx="930089" cy="34738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1100" b="1">
              <a:solidFill>
                <a:schemeClr val="bg1"/>
              </a:solidFill>
              <a:latin typeface="Symbol" panose="05050102010706020507" pitchFamily="18" charset="2"/>
            </a:rPr>
            <a:t>D</a:t>
          </a:r>
          <a:r>
            <a:rPr lang="es-PE" sz="1100" b="1">
              <a:solidFill>
                <a:schemeClr val="bg1"/>
              </a:solidFill>
            </a:rPr>
            <a:t>= 39,4%</a:t>
          </a:r>
        </a:p>
      </cdr:txBody>
    </cdr:sp>
  </cdr:relSizeAnchor>
</c:userShapes>
</file>

<file path=xl/drawings/drawing19.xml><?xml version="1.0" encoding="utf-8"?>
<xdr:wsDr xmlns:xdr="http://schemas.openxmlformats.org/drawingml/2006/spreadsheetDrawing" xmlns:a="http://schemas.openxmlformats.org/drawingml/2006/main">
  <xdr:twoCellAnchor>
    <xdr:from>
      <xdr:col>0</xdr:col>
      <xdr:colOff>155380</xdr:colOff>
      <xdr:row>17</xdr:row>
      <xdr:rowOff>61581</xdr:rowOff>
    </xdr:from>
    <xdr:to>
      <xdr:col>3</xdr:col>
      <xdr:colOff>111672</xdr:colOff>
      <xdr:row>32</xdr:row>
      <xdr:rowOff>119062</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300656</xdr:colOff>
      <xdr:row>17</xdr:row>
      <xdr:rowOff>56625</xdr:rowOff>
    </xdr:from>
    <xdr:to>
      <xdr:col>9</xdr:col>
      <xdr:colOff>654844</xdr:colOff>
      <xdr:row>34</xdr:row>
      <xdr:rowOff>0</xdr:rowOff>
    </xdr:to>
    <xdr:graphicFrame macro="">
      <xdr:nvGraphicFramePr>
        <xdr:cNvPr id="3" name="Chart 2">
          <a:extLst>
            <a:ext uri="{FF2B5EF4-FFF2-40B4-BE49-F238E27FC236}">
              <a16:creationId xmlns:a16="http://schemas.microsoft.com/office/drawing/2014/main" id="{0C1AFE6C-4365-4A87-BD3D-A2294714A5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773906</xdr:colOff>
      <xdr:row>38</xdr:row>
      <xdr:rowOff>5953</xdr:rowOff>
    </xdr:from>
    <xdr:to>
      <xdr:col>8</xdr:col>
      <xdr:colOff>71437</xdr:colOff>
      <xdr:row>51</xdr:row>
      <xdr:rowOff>83344</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36635</xdr:colOff>
      <xdr:row>20</xdr:row>
      <xdr:rowOff>87923</xdr:rowOff>
    </xdr:from>
    <xdr:to>
      <xdr:col>12</xdr:col>
      <xdr:colOff>504265</xdr:colOff>
      <xdr:row>45</xdr:row>
      <xdr:rowOff>95250</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344364</xdr:colOff>
      <xdr:row>20</xdr:row>
      <xdr:rowOff>28574</xdr:rowOff>
    </xdr:from>
    <xdr:to>
      <xdr:col>12</xdr:col>
      <xdr:colOff>493058</xdr:colOff>
      <xdr:row>44</xdr:row>
      <xdr:rowOff>117231</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28575</xdr:colOff>
      <xdr:row>7</xdr:row>
      <xdr:rowOff>52137</xdr:rowOff>
    </xdr:from>
    <xdr:to>
      <xdr:col>10</xdr:col>
      <xdr:colOff>485775</xdr:colOff>
      <xdr:row>50</xdr:row>
      <xdr:rowOff>130550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1052262"/>
          <a:ext cx="5695950" cy="6241088"/>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 (e)</a:t>
          </a:r>
          <a:endParaRPr lang="en-GB" sz="120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Jaime Guerra Montes de Oca</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Información</a:t>
          </a:r>
          <a:endParaRPr lang="en-GB" sz="1200">
            <a:effectLst/>
            <a:latin typeface="Arial" panose="020B0604020202020204" pitchFamily="34" charset="0"/>
            <a:ea typeface="Calibri"/>
            <a:cs typeface="Arial" panose="020B0604020202020204" pitchFamily="34" charset="0"/>
          </a:endParaRPr>
        </a:p>
        <a:p>
          <a:pPr marL="457200" lvl="1" indent="0"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Tomás Montesinos Yépez</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Especialista</a:t>
          </a:r>
          <a:r>
            <a:rPr lang="en-US" sz="1200" b="1" baseline="0">
              <a:effectLst/>
              <a:latin typeface="Arial" panose="020B0604020202020204" pitchFamily="34" charset="0"/>
              <a:ea typeface="Wingdings-Regular"/>
              <a:cs typeface="Arial" panose="020B0604020202020204" pitchFamily="34" charset="0"/>
            </a:rPr>
            <a:t> de Gestión de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Jorge Izquierdo Ríos</a:t>
          </a: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r>
            <a:rPr lang="en-GB" sz="1100" baseline="0">
              <a:effectLst/>
              <a:latin typeface="Arial" panose="020B0604020202020204" pitchFamily="34" charset="0"/>
              <a:ea typeface="Wingdings-Regular"/>
              <a:cs typeface="Arial" panose="020B0604020202020204" pitchFamily="34" charset="0"/>
            </a:rPr>
            <a:t> SINAC</a:t>
          </a:r>
          <a:endParaRPr lang="en-GB" sz="1100">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Calle Manuel Roaud y Paz Soldán 364</a:t>
          </a:r>
          <a:endParaRPr lang="en-GB" sz="1100">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Anexos: 548 - 627  </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2000"/>
            </a:lnSpc>
            <a:spcAft>
              <a:spcPts val="0"/>
            </a:spcAft>
          </a:pPr>
          <a:endParaRPr lang="en-GB" sz="100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u="sng">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r>
            <a:rPr lang="en-GB" sz="1050" b="1" baseline="0">
              <a:solidFill>
                <a:sysClr val="windowText" lastClr="000000"/>
              </a:solidFill>
              <a:effectLst/>
              <a:latin typeface="Arial" panose="020B0604020202020204" pitchFamily="34" charset="0"/>
              <a:ea typeface="Wingdings-Regular"/>
              <a:cs typeface="Arial" panose="020B0604020202020204" pitchFamily="34" charset="0"/>
            </a:rPr>
            <a:t> </a:t>
          </a:r>
          <a:r>
            <a:rPr lang="en-GB" sz="900">
              <a:solidFill>
                <a:sysClr val="windowText" lastClr="000000"/>
              </a:solidFill>
              <a:effectLst/>
              <a:latin typeface="Arial" panose="020B0604020202020204" pitchFamily="34" charset="0"/>
              <a:ea typeface="Wingdings-Regular"/>
              <a:cs typeface="Arial" panose="020B0604020202020204" pitchFamily="34" charset="0"/>
            </a:rPr>
            <a:t>http://www.coes.org.pe/Portal/PostOperacion/Informes/EvaluacionMensual </a:t>
          </a:r>
          <a:endParaRPr lang="en-GB" sz="900">
            <a:effectLst/>
            <a:latin typeface="Arial" panose="020B0604020202020204" pitchFamily="34" charset="0"/>
            <a:ea typeface="+mn-ea"/>
            <a:cs typeface="Arial" panose="020B0604020202020204" pitchFamily="34" charset="0"/>
          </a:endParaRPr>
        </a:p>
        <a:p>
          <a:pPr lvl="0" algn="ctr">
            <a:lnSpc>
              <a:spcPts val="1400"/>
            </a:lnSpc>
            <a:spcAft>
              <a:spcPts val="1000"/>
            </a:spcAft>
          </a:pPr>
          <a:r>
            <a:rPr lang="en-GB" sz="1000">
              <a:effectLst/>
              <a:latin typeface="Garamond" panose="02020404030301010803" pitchFamily="18" charset="0"/>
              <a:ea typeface="Calibri"/>
              <a:cs typeface="Times New Roman"/>
            </a:rPr>
            <a:t> </a:t>
          </a:r>
        </a:p>
        <a:p>
          <a:pPr lvl="0" algn="ctr">
            <a:lnSpc>
              <a:spcPts val="1400"/>
            </a:lnSpc>
            <a:spcAft>
              <a:spcPts val="1000"/>
            </a:spcAft>
          </a:pPr>
          <a:endParaRPr lang="en-GB" sz="1000">
            <a:effectLst/>
            <a:latin typeface="Garamond" panose="02020404030301010803" pitchFamily="18" charset="0"/>
            <a:ea typeface="Calibri"/>
            <a:cs typeface="Times New Roman"/>
          </a:endParaRPr>
        </a:p>
      </xdr:txBody>
    </xdr:sp>
    <xdr:clientData/>
  </xdr:twoCellAnchor>
  <xdr:twoCellAnchor editAs="oneCell">
    <xdr:from>
      <xdr:col>3</xdr:col>
      <xdr:colOff>40341</xdr:colOff>
      <xdr:row>54</xdr:row>
      <xdr:rowOff>85725</xdr:rowOff>
    </xdr:from>
    <xdr:to>
      <xdr:col>7</xdr:col>
      <xdr:colOff>161925</xdr:colOff>
      <xdr:row>60</xdr:row>
      <xdr:rowOff>123825</xdr:rowOff>
    </xdr:to>
    <xdr:pic>
      <xdr:nvPicPr>
        <xdr:cNvPr id="3" name="Picture 2">
          <a:extLst>
            <a:ext uri="{FF2B5EF4-FFF2-40B4-BE49-F238E27FC236}">
              <a16:creationId xmlns:a16="http://schemas.microsoft.com/office/drawing/2014/main" id="{E87B2844-74B3-4DAE-B79A-B76A72481A36}"/>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1966" y="7820025"/>
          <a:ext cx="2217084" cy="895350"/>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223345</xdr:colOff>
      <xdr:row>40</xdr:row>
      <xdr:rowOff>105103</xdr:rowOff>
    </xdr:from>
    <xdr:to>
      <xdr:col>9</xdr:col>
      <xdr:colOff>381000</xdr:colOff>
      <xdr:row>51</xdr:row>
      <xdr:rowOff>131380</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19707</xdr:colOff>
      <xdr:row>16</xdr:row>
      <xdr:rowOff>6568</xdr:rowOff>
    </xdr:from>
    <xdr:to>
      <xdr:col>8</xdr:col>
      <xdr:colOff>429240</xdr:colOff>
      <xdr:row>27</xdr:row>
      <xdr:rowOff>32844</xdr:rowOff>
    </xdr:to>
    <xdr:graphicFrame macro="">
      <xdr:nvGraphicFramePr>
        <xdr:cNvPr id="6" name="Chart 5">
          <a:extLst>
            <a:ext uri="{FF2B5EF4-FFF2-40B4-BE49-F238E27FC236}">
              <a16:creationId xmlns:a16="http://schemas.microsoft.com/office/drawing/2014/main" id="{504A3D1A-9E3E-4FE7-89D7-C712B9B000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681263</xdr:colOff>
      <xdr:row>15</xdr:row>
      <xdr:rowOff>123880</xdr:rowOff>
    </xdr:from>
    <xdr:to>
      <xdr:col>1</xdr:col>
      <xdr:colOff>513961</xdr:colOff>
      <xdr:row>17</xdr:row>
      <xdr:rowOff>11877</xdr:rowOff>
    </xdr:to>
    <xdr:sp macro="" textlink="">
      <xdr:nvSpPr>
        <xdr:cNvPr id="7" name="Rectangle 6">
          <a:extLst>
            <a:ext uri="{FF2B5EF4-FFF2-40B4-BE49-F238E27FC236}">
              <a16:creationId xmlns:a16="http://schemas.microsoft.com/office/drawing/2014/main" id="{844F8771-1BB7-4887-885E-C502B78E1000}"/>
            </a:ext>
          </a:extLst>
        </xdr:cNvPr>
        <xdr:cNvSpPr/>
      </xdr:nvSpPr>
      <xdr:spPr>
        <a:xfrm>
          <a:off x="681263" y="3579156"/>
          <a:ext cx="515870" cy="17703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800" b="1">
              <a:solidFill>
                <a:schemeClr val="tx1"/>
              </a:solidFill>
              <a:latin typeface="Arial" panose="020B0604020202020204" pitchFamily="34" charset="0"/>
              <a:cs typeface="Arial" panose="020B0604020202020204" pitchFamily="34" charset="0"/>
            </a:rPr>
            <a:t>MW</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23706</xdr:colOff>
      <xdr:row>20</xdr:row>
      <xdr:rowOff>74543</xdr:rowOff>
    </xdr:from>
    <xdr:to>
      <xdr:col>10</xdr:col>
      <xdr:colOff>433551</xdr:colOff>
      <xdr:row>55</xdr:row>
      <xdr:rowOff>3657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25</xdr:row>
      <xdr:rowOff>82961</xdr:rowOff>
    </xdr:from>
    <xdr:to>
      <xdr:col>10</xdr:col>
      <xdr:colOff>353785</xdr:colOff>
      <xdr:row>60</xdr:row>
      <xdr:rowOff>144517</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95250</xdr:colOff>
      <xdr:row>14</xdr:row>
      <xdr:rowOff>136922</xdr:rowOff>
    </xdr:from>
    <xdr:to>
      <xdr:col>10</xdr:col>
      <xdr:colOff>445077</xdr:colOff>
      <xdr:row>32</xdr:row>
      <xdr:rowOff>51289</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139212</xdr:colOff>
      <xdr:row>36</xdr:row>
      <xdr:rowOff>80597</xdr:rowOff>
    </xdr:from>
    <xdr:to>
      <xdr:col>10</xdr:col>
      <xdr:colOff>410308</xdr:colOff>
      <xdr:row>58</xdr:row>
      <xdr:rowOff>43965</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78827</xdr:colOff>
      <xdr:row>2</xdr:row>
      <xdr:rowOff>107673</xdr:rowOff>
    </xdr:from>
    <xdr:to>
      <xdr:col>10</xdr:col>
      <xdr:colOff>563217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28</xdr:row>
      <xdr:rowOff>56706</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108701</xdr:colOff>
      <xdr:row>15</xdr:row>
      <xdr:rowOff>126789</xdr:rowOff>
    </xdr:from>
    <xdr:to>
      <xdr:col>11</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16328</xdr:colOff>
      <xdr:row>28</xdr:row>
      <xdr:rowOff>60373</xdr:rowOff>
    </xdr:from>
    <xdr:to>
      <xdr:col>10</xdr:col>
      <xdr:colOff>576942</xdr:colOff>
      <xdr:row>41</xdr:row>
      <xdr:rowOff>27214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10</xdr:col>
      <xdr:colOff>549258</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10</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156130</xdr:colOff>
      <xdr:row>4</xdr:row>
      <xdr:rowOff>26276</xdr:rowOff>
    </xdr:from>
    <xdr:to>
      <xdr:col>9</xdr:col>
      <xdr:colOff>479534</xdr:colOff>
      <xdr:row>62</xdr:row>
      <xdr:rowOff>39414</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266140</xdr:colOff>
      <xdr:row>23</xdr:row>
      <xdr:rowOff>139412</xdr:rowOff>
    </xdr:from>
    <xdr:to>
      <xdr:col>10</xdr:col>
      <xdr:colOff>546652</xdr:colOff>
      <xdr:row>56</xdr:row>
      <xdr:rowOff>43962</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4.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874EE-413F-4297-BCA5-BC7D6A269D57}">
  <sheetPr>
    <tabColor theme="4"/>
  </sheetPr>
  <dimension ref="A1:M66"/>
  <sheetViews>
    <sheetView showGridLines="0" tabSelected="1" view="pageBreakPreview" zoomScaleNormal="70" zoomScaleSheetLayoutView="100" zoomScalePageLayoutView="85" workbookViewId="0">
      <selection activeCell="N23" sqref="N23"/>
    </sheetView>
  </sheetViews>
  <sheetFormatPr defaultRowHeight="11.25"/>
  <cols>
    <col min="9" max="9" width="14.6640625" customWidth="1"/>
    <col min="12" max="12" width="20.5" customWidth="1"/>
  </cols>
  <sheetData>
    <row r="1" spans="1:13">
      <c r="A1" s="1"/>
      <c r="B1" s="1"/>
      <c r="C1" s="1"/>
      <c r="D1" s="1"/>
      <c r="E1" s="1"/>
      <c r="F1" s="1"/>
      <c r="G1" s="1"/>
      <c r="H1" s="1"/>
      <c r="I1" s="1"/>
      <c r="J1" s="1"/>
      <c r="K1" s="1"/>
      <c r="L1" s="1"/>
      <c r="M1" s="1"/>
    </row>
    <row r="2" spans="1:13">
      <c r="A2" s="1"/>
      <c r="B2" s="1"/>
      <c r="C2" s="1"/>
      <c r="D2" s="1"/>
      <c r="E2" s="1"/>
      <c r="F2" s="1"/>
      <c r="G2" s="1"/>
      <c r="H2" s="1"/>
      <c r="I2" s="1"/>
      <c r="J2" s="1"/>
      <c r="K2" s="1"/>
      <c r="L2" s="1"/>
      <c r="M2" s="1"/>
    </row>
    <row r="3" spans="1:13">
      <c r="A3" s="1"/>
      <c r="B3" s="1"/>
      <c r="C3" s="1"/>
      <c r="D3" s="1"/>
      <c r="E3" s="1"/>
      <c r="F3" s="1"/>
      <c r="G3" s="1"/>
      <c r="H3" s="1"/>
      <c r="I3" s="1"/>
      <c r="J3" s="1"/>
      <c r="K3" s="1"/>
      <c r="L3" s="1"/>
      <c r="M3" s="1"/>
    </row>
    <row r="4" spans="1:13">
      <c r="A4" s="1"/>
      <c r="B4" s="1"/>
      <c r="C4" s="1"/>
      <c r="D4" s="1"/>
      <c r="E4" s="1"/>
      <c r="F4" s="1"/>
      <c r="G4" s="1"/>
      <c r="H4" s="1"/>
      <c r="I4" s="1"/>
      <c r="J4" s="1"/>
      <c r="K4" s="1"/>
      <c r="L4" s="1"/>
      <c r="M4" s="1"/>
    </row>
    <row r="5" spans="1:13">
      <c r="A5" s="1"/>
      <c r="B5" s="1"/>
      <c r="C5" s="1"/>
      <c r="D5" s="1"/>
      <c r="E5" s="1"/>
      <c r="F5" s="1"/>
      <c r="G5" s="1"/>
      <c r="H5" s="1"/>
      <c r="I5" s="1"/>
      <c r="J5" s="1"/>
      <c r="K5" s="1"/>
      <c r="L5" s="1"/>
      <c r="M5" s="1"/>
    </row>
    <row r="6" spans="1:13">
      <c r="A6" s="1"/>
      <c r="B6" s="1"/>
      <c r="C6" s="1"/>
      <c r="D6" s="1"/>
      <c r="E6" s="1"/>
      <c r="F6" s="1"/>
      <c r="G6" s="1"/>
      <c r="H6" s="1"/>
      <c r="I6" s="1"/>
      <c r="J6" s="1"/>
      <c r="K6" s="1"/>
      <c r="L6" s="1"/>
      <c r="M6" s="1"/>
    </row>
    <row r="7" spans="1:13">
      <c r="A7" s="1"/>
      <c r="B7" s="1"/>
      <c r="C7" s="1"/>
      <c r="D7" s="1"/>
      <c r="E7" s="1"/>
      <c r="F7" s="1"/>
      <c r="G7" s="1"/>
      <c r="H7" s="1"/>
      <c r="I7" s="1"/>
      <c r="J7" s="1"/>
      <c r="K7" s="1"/>
      <c r="L7" s="1"/>
      <c r="M7" s="1"/>
    </row>
    <row r="8" spans="1:13">
      <c r="A8" s="1"/>
      <c r="B8" s="1"/>
      <c r="C8" s="1"/>
      <c r="D8" s="1"/>
      <c r="E8" s="1"/>
      <c r="F8" s="1"/>
      <c r="G8" s="1"/>
      <c r="H8" s="1"/>
      <c r="I8" s="1"/>
      <c r="J8" s="1"/>
      <c r="K8" s="1"/>
      <c r="L8" s="1"/>
      <c r="M8" s="1"/>
    </row>
    <row r="9" spans="1:13">
      <c r="A9" s="1"/>
      <c r="B9" s="1"/>
      <c r="C9" s="1"/>
      <c r="D9" s="1"/>
      <c r="E9" s="1"/>
      <c r="F9" s="1"/>
      <c r="G9" s="1"/>
      <c r="H9" s="1"/>
      <c r="I9" s="1"/>
      <c r="J9" s="1"/>
      <c r="K9" s="1"/>
      <c r="L9" s="1"/>
      <c r="M9" s="1"/>
    </row>
    <row r="10" spans="1:13">
      <c r="A10" s="1"/>
      <c r="B10" s="1"/>
      <c r="C10" s="1"/>
      <c r="D10" s="1"/>
      <c r="E10" s="1"/>
      <c r="F10" s="1"/>
      <c r="G10" s="1"/>
      <c r="H10" s="1"/>
      <c r="I10" s="1"/>
      <c r="J10" s="1"/>
      <c r="K10" s="1"/>
      <c r="L10" s="1"/>
      <c r="M10" s="1"/>
    </row>
    <row r="11" spans="1:13">
      <c r="A11" s="1"/>
      <c r="B11" s="1"/>
      <c r="C11" s="1"/>
      <c r="D11" s="1"/>
      <c r="E11" s="1"/>
      <c r="F11" s="1"/>
      <c r="G11" s="1"/>
      <c r="H11" s="1"/>
      <c r="I11" s="1"/>
      <c r="J11" s="1"/>
      <c r="K11" s="1"/>
      <c r="L11" s="1"/>
      <c r="M11" s="1"/>
    </row>
    <row r="12" spans="1:13">
      <c r="A12" s="1"/>
      <c r="B12" s="1"/>
      <c r="C12" s="1"/>
      <c r="D12" s="1"/>
      <c r="E12" s="1"/>
      <c r="F12" s="1"/>
      <c r="G12" s="1"/>
      <c r="H12" s="1"/>
      <c r="I12" s="1"/>
      <c r="J12" s="1"/>
      <c r="K12" s="1"/>
      <c r="L12" s="1"/>
      <c r="M12" s="1"/>
    </row>
    <row r="13" spans="1:13">
      <c r="A13" s="1"/>
      <c r="B13" s="1"/>
      <c r="C13" s="1"/>
      <c r="D13" s="1"/>
      <c r="E13" s="1"/>
      <c r="F13" s="1"/>
      <c r="G13" s="1"/>
      <c r="H13" s="1"/>
      <c r="I13" s="1"/>
      <c r="J13" s="1"/>
      <c r="K13" s="1"/>
      <c r="L13" s="1"/>
      <c r="M13" s="1"/>
    </row>
    <row r="14" spans="1:13">
      <c r="A14" s="1"/>
      <c r="B14" s="1"/>
      <c r="C14" s="1"/>
      <c r="D14" s="1"/>
      <c r="E14" s="1"/>
      <c r="F14" s="1"/>
      <c r="G14" s="1"/>
      <c r="H14" s="1"/>
      <c r="I14" s="1"/>
      <c r="J14" s="1"/>
      <c r="K14" s="1"/>
      <c r="L14" s="1"/>
      <c r="M14" s="1"/>
    </row>
    <row r="15" spans="1:13">
      <c r="A15" s="1"/>
      <c r="B15" s="1"/>
      <c r="C15" s="1"/>
      <c r="D15" s="1"/>
      <c r="E15" s="1"/>
      <c r="F15" s="1"/>
      <c r="G15" s="1"/>
      <c r="H15" s="1"/>
      <c r="I15" s="1"/>
      <c r="J15" s="1"/>
      <c r="K15" s="1"/>
      <c r="L15" s="1"/>
      <c r="M15" s="1"/>
    </row>
    <row r="16" spans="1:13">
      <c r="A16" s="1"/>
      <c r="B16" s="1"/>
      <c r="C16" s="1"/>
      <c r="D16" s="1"/>
      <c r="E16" s="1"/>
      <c r="F16" s="1"/>
      <c r="G16" s="1"/>
      <c r="H16" s="1"/>
      <c r="I16" s="1"/>
      <c r="J16" s="1"/>
      <c r="K16" s="1"/>
      <c r="L16" s="1"/>
      <c r="M16" s="1"/>
    </row>
    <row r="17" spans="1:13">
      <c r="A17" s="1"/>
      <c r="B17" s="1"/>
      <c r="C17" s="1"/>
      <c r="D17" s="1"/>
      <c r="E17" s="1"/>
      <c r="F17" s="1"/>
      <c r="G17" s="1"/>
      <c r="H17" s="1"/>
      <c r="I17" s="1"/>
      <c r="J17" s="1"/>
      <c r="K17" s="1"/>
      <c r="L17" s="1"/>
      <c r="M17" s="1"/>
    </row>
    <row r="18" spans="1:13">
      <c r="A18" s="1"/>
      <c r="B18" s="1"/>
      <c r="C18" s="1"/>
      <c r="D18" s="1"/>
      <c r="E18" s="1"/>
      <c r="F18" s="1"/>
      <c r="G18" s="1"/>
      <c r="H18" s="1"/>
      <c r="I18" s="1"/>
      <c r="J18" s="1"/>
      <c r="K18" s="1"/>
      <c r="L18" s="1"/>
      <c r="M18" s="1"/>
    </row>
    <row r="19" spans="1:13">
      <c r="A19" s="1"/>
      <c r="B19" s="1"/>
      <c r="C19" s="1"/>
      <c r="D19" s="1"/>
      <c r="E19" s="1"/>
      <c r="F19" s="1"/>
      <c r="G19" s="1"/>
      <c r="H19" s="1"/>
      <c r="I19" s="1"/>
      <c r="J19" s="1"/>
      <c r="K19" s="1"/>
      <c r="L19" s="1"/>
      <c r="M19" s="1"/>
    </row>
    <row r="20" spans="1:13">
      <c r="A20" s="1"/>
      <c r="B20" s="1"/>
      <c r="C20" s="1"/>
      <c r="D20" s="1"/>
      <c r="E20" s="1"/>
      <c r="F20" s="1"/>
      <c r="G20" s="1"/>
      <c r="H20" s="1"/>
      <c r="I20" s="1"/>
      <c r="J20" s="1"/>
      <c r="K20" s="1"/>
      <c r="L20" s="1"/>
      <c r="M20" s="1"/>
    </row>
    <row r="21" spans="1:13">
      <c r="A21" s="1"/>
      <c r="B21" s="1"/>
      <c r="C21" s="1"/>
      <c r="D21" s="1"/>
      <c r="E21" s="1"/>
      <c r="F21" s="1"/>
      <c r="G21" s="1"/>
      <c r="H21" s="1"/>
      <c r="I21" s="1"/>
      <c r="J21" s="1"/>
      <c r="K21" s="1"/>
      <c r="L21" s="1"/>
      <c r="M21" s="1"/>
    </row>
    <row r="22" spans="1:13">
      <c r="A22" s="1"/>
      <c r="B22" s="1"/>
      <c r="C22" s="1"/>
      <c r="D22" s="1"/>
      <c r="E22" s="1"/>
      <c r="F22" s="1"/>
      <c r="G22" s="1"/>
      <c r="H22" s="1"/>
      <c r="I22" s="1"/>
      <c r="J22" s="1"/>
      <c r="K22" s="1"/>
      <c r="L22" s="1"/>
      <c r="M22" s="1"/>
    </row>
    <row r="23" spans="1:13">
      <c r="A23" s="1"/>
      <c r="B23" s="1"/>
      <c r="C23" s="1"/>
      <c r="D23" s="1"/>
      <c r="E23" s="1"/>
      <c r="F23" s="1"/>
      <c r="G23" s="1"/>
      <c r="H23" s="1"/>
      <c r="I23" s="1"/>
      <c r="J23" s="1"/>
      <c r="K23" s="1"/>
      <c r="L23" s="1"/>
      <c r="M23" s="1"/>
    </row>
    <row r="24" spans="1:13">
      <c r="A24" s="1"/>
      <c r="B24" s="1"/>
      <c r="C24" s="1"/>
      <c r="D24" s="1"/>
      <c r="E24" s="1"/>
      <c r="F24" s="1"/>
      <c r="G24" s="1"/>
      <c r="H24" s="1"/>
      <c r="I24" s="1"/>
      <c r="J24" s="1"/>
      <c r="K24" s="1"/>
      <c r="L24" s="1"/>
      <c r="M24" s="1"/>
    </row>
    <row r="25" spans="1:13">
      <c r="A25" s="1"/>
      <c r="B25" s="1"/>
      <c r="C25" s="1"/>
      <c r="D25" s="1"/>
      <c r="E25" s="1"/>
      <c r="F25" s="1"/>
      <c r="G25" s="1"/>
      <c r="H25" s="1"/>
      <c r="I25" s="1"/>
      <c r="J25" s="1"/>
      <c r="K25" s="1"/>
      <c r="L25" s="1"/>
      <c r="M25" s="1"/>
    </row>
    <row r="26" spans="1:13">
      <c r="A26" s="1"/>
      <c r="B26" s="1"/>
      <c r="C26" s="1"/>
      <c r="D26" s="1"/>
      <c r="E26" s="1"/>
      <c r="F26" s="1"/>
      <c r="G26" s="1"/>
      <c r="H26" s="1"/>
      <c r="I26" s="1"/>
      <c r="J26" s="1"/>
      <c r="K26" s="1"/>
      <c r="L26" s="1"/>
      <c r="M26" s="1"/>
    </row>
    <row r="27" spans="1:13">
      <c r="A27" s="1"/>
      <c r="B27" s="1"/>
      <c r="C27" s="1"/>
      <c r="D27" s="1"/>
      <c r="E27" s="1"/>
      <c r="F27" s="1"/>
      <c r="G27" s="1"/>
      <c r="H27" s="1"/>
      <c r="I27" s="1"/>
      <c r="J27" s="1"/>
      <c r="K27" s="1"/>
      <c r="L27" s="1"/>
      <c r="M27" s="1"/>
    </row>
    <row r="28" spans="1:13">
      <c r="A28" s="1"/>
      <c r="B28" s="1"/>
      <c r="C28" s="1"/>
      <c r="D28" s="1"/>
      <c r="E28" s="1"/>
      <c r="F28" s="1"/>
      <c r="G28" s="1"/>
      <c r="H28" s="1"/>
      <c r="I28" s="1"/>
      <c r="J28" s="1"/>
      <c r="K28" s="1"/>
      <c r="L28" s="1"/>
      <c r="M28" s="1"/>
    </row>
    <row r="29" spans="1:13">
      <c r="A29" s="1"/>
      <c r="B29" s="1"/>
      <c r="C29" s="1"/>
      <c r="D29" s="1"/>
      <c r="E29" s="1"/>
      <c r="F29" s="1"/>
      <c r="G29" s="1"/>
      <c r="H29" s="1"/>
      <c r="I29" s="1"/>
      <c r="J29" s="1"/>
      <c r="K29" s="1"/>
      <c r="L29" s="1"/>
      <c r="M29" s="1"/>
    </row>
    <row r="30" spans="1:13">
      <c r="A30" s="1"/>
      <c r="B30" s="1"/>
      <c r="C30" s="1"/>
      <c r="D30" s="1"/>
      <c r="E30" s="1"/>
      <c r="F30" s="1"/>
      <c r="G30" s="1"/>
      <c r="H30" s="1"/>
      <c r="I30" s="1"/>
      <c r="J30" s="1"/>
      <c r="K30" s="1"/>
      <c r="L30" s="1"/>
      <c r="M30" s="1"/>
    </row>
    <row r="31" spans="1:13">
      <c r="A31" s="1"/>
      <c r="B31" s="1"/>
      <c r="C31" s="1"/>
      <c r="D31" s="1"/>
      <c r="E31" s="1"/>
      <c r="F31" s="1"/>
      <c r="G31" s="1"/>
      <c r="H31" s="1"/>
      <c r="I31" s="1"/>
      <c r="J31" s="1"/>
      <c r="K31" s="1"/>
      <c r="L31" s="1"/>
      <c r="M31" s="1"/>
    </row>
    <row r="32" spans="1:13">
      <c r="A32" s="1"/>
      <c r="B32" s="1"/>
      <c r="C32" s="1"/>
      <c r="D32" s="1"/>
      <c r="E32" s="1"/>
      <c r="F32" s="1"/>
      <c r="G32" s="1"/>
      <c r="H32" s="1"/>
      <c r="I32" s="1"/>
      <c r="J32" s="1"/>
      <c r="K32" s="1"/>
      <c r="L32" s="1"/>
      <c r="M32" s="1"/>
    </row>
    <row r="33" spans="1:13">
      <c r="A33" s="1"/>
      <c r="B33" s="1"/>
      <c r="C33" s="1"/>
      <c r="D33" s="1"/>
      <c r="E33" s="1"/>
      <c r="F33" s="1"/>
      <c r="G33" s="1"/>
      <c r="H33" s="1"/>
      <c r="I33" s="1"/>
      <c r="J33" s="1"/>
      <c r="K33" s="1"/>
      <c r="L33" s="1"/>
      <c r="M33" s="1"/>
    </row>
    <row r="34" spans="1:13">
      <c r="A34" s="1"/>
      <c r="B34" s="1"/>
      <c r="C34" s="1"/>
      <c r="D34" s="1"/>
      <c r="E34" s="1"/>
      <c r="F34" s="1"/>
      <c r="G34" s="1"/>
      <c r="H34" s="1"/>
      <c r="I34" s="1"/>
      <c r="J34" s="1"/>
      <c r="K34" s="1"/>
      <c r="L34" s="1"/>
      <c r="M34" s="1"/>
    </row>
    <row r="35" spans="1:13">
      <c r="A35" s="1"/>
      <c r="B35" s="1"/>
      <c r="C35" s="1"/>
      <c r="D35" s="1"/>
      <c r="E35" s="1"/>
      <c r="F35" s="1"/>
      <c r="G35" s="1"/>
      <c r="H35" s="1"/>
      <c r="I35" s="1"/>
      <c r="J35" s="1"/>
      <c r="K35" s="1"/>
      <c r="L35" s="1"/>
      <c r="M35" s="1"/>
    </row>
    <row r="36" spans="1:13">
      <c r="A36" s="1"/>
      <c r="B36" s="1"/>
      <c r="C36" s="1"/>
      <c r="D36" s="1"/>
      <c r="E36" s="1"/>
      <c r="F36" s="1"/>
      <c r="G36" s="1"/>
      <c r="H36" s="1"/>
      <c r="I36" s="1"/>
      <c r="J36" s="1"/>
      <c r="K36" s="1"/>
      <c r="L36" s="1"/>
      <c r="M36" s="1"/>
    </row>
    <row r="37" spans="1:13">
      <c r="A37" s="1"/>
      <c r="B37" s="1"/>
      <c r="C37" s="1"/>
      <c r="D37" s="1"/>
      <c r="E37" s="1"/>
      <c r="F37" s="1"/>
      <c r="G37" s="1"/>
      <c r="H37" s="1"/>
      <c r="I37" s="1"/>
      <c r="J37" s="1"/>
      <c r="K37" s="1"/>
      <c r="L37" s="1"/>
      <c r="M37" s="1"/>
    </row>
    <row r="38" spans="1:13">
      <c r="A38" s="1"/>
      <c r="B38" s="1"/>
      <c r="C38" s="1"/>
      <c r="D38" s="1"/>
      <c r="E38" s="1"/>
      <c r="F38" s="1"/>
      <c r="G38" s="1"/>
      <c r="H38" s="1"/>
      <c r="I38" s="1"/>
      <c r="J38" s="1"/>
      <c r="K38" s="1"/>
      <c r="L38" s="1"/>
      <c r="M38" s="1"/>
    </row>
    <row r="39" spans="1:13">
      <c r="A39" s="1"/>
      <c r="B39" s="1"/>
      <c r="C39" s="1"/>
      <c r="D39" s="1"/>
      <c r="E39" s="1"/>
      <c r="F39" s="1"/>
      <c r="G39" s="1"/>
      <c r="H39" s="1"/>
      <c r="I39" s="1"/>
      <c r="J39" s="1"/>
      <c r="K39" s="1"/>
      <c r="L39" s="1"/>
      <c r="M39" s="1"/>
    </row>
    <row r="40" spans="1:13">
      <c r="A40" s="1"/>
      <c r="B40" s="1"/>
      <c r="C40" s="1"/>
      <c r="D40" s="1"/>
      <c r="E40" s="1"/>
      <c r="F40" s="1"/>
      <c r="G40" s="1"/>
      <c r="H40" s="1"/>
      <c r="I40" s="1"/>
      <c r="J40" s="1"/>
      <c r="K40" s="1"/>
      <c r="L40" s="1"/>
      <c r="M40" s="1"/>
    </row>
    <row r="41" spans="1:13">
      <c r="A41" s="1"/>
      <c r="B41" s="1"/>
      <c r="C41" s="1"/>
      <c r="D41" s="1"/>
      <c r="E41" s="1"/>
      <c r="F41" s="1"/>
      <c r="G41" s="1"/>
      <c r="H41" s="1"/>
      <c r="I41" s="1"/>
      <c r="J41" s="1"/>
      <c r="K41" s="1"/>
      <c r="L41" s="1"/>
      <c r="M41" s="1"/>
    </row>
    <row r="42" spans="1:13">
      <c r="A42" s="1"/>
      <c r="B42" s="1"/>
      <c r="C42" s="1"/>
      <c r="D42" s="1"/>
      <c r="E42" s="1"/>
      <c r="F42" s="1"/>
      <c r="G42" s="1"/>
      <c r="H42" s="1"/>
      <c r="I42" s="1"/>
      <c r="J42" s="1"/>
      <c r="K42" s="1"/>
      <c r="L42" s="1"/>
      <c r="M42" s="1"/>
    </row>
    <row r="43" spans="1:13">
      <c r="A43" s="1"/>
      <c r="B43" s="1"/>
      <c r="C43" s="1"/>
      <c r="D43" s="1"/>
      <c r="E43" s="1"/>
      <c r="F43" s="1"/>
      <c r="G43" s="1"/>
      <c r="H43" s="1"/>
      <c r="I43" s="1"/>
      <c r="J43" s="1"/>
      <c r="K43" s="1"/>
      <c r="L43" s="1"/>
      <c r="M43" s="1"/>
    </row>
    <row r="44" spans="1:13">
      <c r="A44" s="1"/>
      <c r="B44" s="1"/>
      <c r="C44" s="1"/>
      <c r="D44" s="1"/>
      <c r="E44" s="1"/>
      <c r="F44" s="1"/>
      <c r="G44" s="1"/>
      <c r="H44" s="1"/>
      <c r="I44" s="1"/>
      <c r="J44" s="1"/>
      <c r="K44" s="1"/>
      <c r="L44" s="1"/>
      <c r="M44" s="1"/>
    </row>
    <row r="45" spans="1:13">
      <c r="A45" s="1"/>
      <c r="B45" s="1"/>
      <c r="C45" s="1"/>
      <c r="D45" s="1"/>
      <c r="E45" s="1"/>
      <c r="F45" s="1"/>
      <c r="G45" s="1"/>
      <c r="H45" s="1"/>
      <c r="I45" s="1"/>
      <c r="J45" s="1"/>
      <c r="K45" s="1"/>
      <c r="L45" s="1"/>
      <c r="M45" s="1"/>
    </row>
    <row r="46" spans="1:13">
      <c r="A46" s="1"/>
      <c r="B46" s="1"/>
      <c r="C46" s="1"/>
      <c r="D46" s="1"/>
      <c r="E46" s="1"/>
      <c r="F46" s="1"/>
      <c r="G46" s="1"/>
      <c r="H46" s="1"/>
      <c r="I46" s="1"/>
      <c r="J46" s="1"/>
      <c r="K46" s="1"/>
      <c r="L46" s="1"/>
      <c r="M46" s="1"/>
    </row>
    <row r="47" spans="1:13">
      <c r="A47" s="1"/>
      <c r="B47" s="1"/>
      <c r="C47" s="1"/>
      <c r="D47" s="1"/>
      <c r="E47" s="1"/>
      <c r="F47" s="1"/>
      <c r="G47" s="1"/>
      <c r="H47" s="1"/>
      <c r="I47" s="1"/>
      <c r="J47" s="1"/>
      <c r="K47" s="1"/>
      <c r="L47" s="1"/>
      <c r="M47" s="1"/>
    </row>
    <row r="48" spans="1:13">
      <c r="A48" s="1"/>
      <c r="B48" s="1"/>
      <c r="C48" s="1"/>
      <c r="D48" s="1"/>
      <c r="E48" s="1"/>
      <c r="F48" s="1"/>
      <c r="G48" s="1"/>
      <c r="H48" s="1"/>
      <c r="I48" s="1"/>
      <c r="J48" s="1"/>
      <c r="K48" s="1"/>
      <c r="L48" s="1"/>
      <c r="M48" s="1"/>
    </row>
    <row r="49" spans="1:13">
      <c r="A49" s="1"/>
      <c r="B49" s="1"/>
      <c r="C49" s="1"/>
      <c r="D49" s="1"/>
      <c r="E49" s="1"/>
      <c r="F49" s="1"/>
      <c r="G49" s="1"/>
      <c r="H49" s="1"/>
      <c r="I49" s="1"/>
      <c r="J49" s="1"/>
      <c r="K49" s="1"/>
      <c r="L49" s="1"/>
      <c r="M49" s="1"/>
    </row>
    <row r="50" spans="1:13">
      <c r="A50" s="1"/>
      <c r="B50" s="1"/>
      <c r="C50" s="1"/>
      <c r="D50" s="1"/>
      <c r="E50" s="1"/>
      <c r="F50" s="1"/>
      <c r="G50" s="1"/>
      <c r="H50" s="1"/>
      <c r="I50" s="1"/>
      <c r="J50" s="1"/>
      <c r="K50" s="1"/>
      <c r="L50" s="1"/>
      <c r="M50" s="1"/>
    </row>
    <row r="51" spans="1:13">
      <c r="A51" s="1"/>
      <c r="B51" s="1"/>
      <c r="C51" s="1"/>
      <c r="D51" s="1"/>
      <c r="E51" s="1"/>
      <c r="F51" s="1"/>
      <c r="G51" s="1"/>
      <c r="H51" s="1"/>
      <c r="I51" s="1"/>
      <c r="J51" s="1"/>
      <c r="K51" s="1"/>
      <c r="L51" s="1"/>
      <c r="M51" s="1"/>
    </row>
    <row r="52" spans="1:13">
      <c r="A52" s="1"/>
      <c r="B52" s="1"/>
      <c r="C52" s="1"/>
      <c r="D52" s="1"/>
      <c r="E52" s="1"/>
      <c r="F52" s="1"/>
      <c r="G52" s="1"/>
      <c r="H52" s="1"/>
      <c r="I52" s="1"/>
      <c r="J52" s="1"/>
      <c r="K52" s="1"/>
      <c r="L52" s="1"/>
      <c r="M52" s="1"/>
    </row>
    <row r="53" spans="1:13">
      <c r="A53" s="1"/>
      <c r="B53" s="1"/>
      <c r="C53" s="1"/>
      <c r="D53" s="1"/>
      <c r="E53" s="1"/>
      <c r="F53" s="1"/>
      <c r="G53" s="1"/>
      <c r="H53" s="1"/>
      <c r="I53" s="1"/>
      <c r="J53" s="1"/>
      <c r="K53" s="1"/>
      <c r="L53" s="1"/>
      <c r="M53" s="1"/>
    </row>
    <row r="54" spans="1:13">
      <c r="A54" s="1"/>
      <c r="B54" s="1"/>
      <c r="C54" s="1"/>
      <c r="D54" s="1"/>
      <c r="E54" s="1"/>
      <c r="F54" s="1"/>
      <c r="G54" s="1"/>
      <c r="H54" s="1"/>
      <c r="I54" s="1"/>
      <c r="J54" s="1"/>
      <c r="K54" s="1"/>
      <c r="L54" s="1"/>
      <c r="M54" s="1"/>
    </row>
    <row r="55" spans="1:13">
      <c r="A55" s="1"/>
      <c r="B55" s="1"/>
      <c r="C55" s="1"/>
      <c r="D55" s="1"/>
      <c r="E55" s="1"/>
      <c r="F55" s="1"/>
      <c r="G55" s="1"/>
      <c r="H55" s="1"/>
      <c r="I55" s="1"/>
      <c r="J55" s="1"/>
      <c r="K55" s="1"/>
      <c r="L55" s="1"/>
      <c r="M55" s="1"/>
    </row>
    <row r="56" spans="1:13">
      <c r="A56" s="1"/>
      <c r="B56" s="1"/>
      <c r="C56" s="1"/>
      <c r="D56" s="1"/>
      <c r="E56" s="1"/>
      <c r="F56" s="1"/>
      <c r="G56" s="1"/>
      <c r="H56" s="1"/>
      <c r="I56" s="1"/>
      <c r="J56" s="1"/>
      <c r="K56" s="1"/>
      <c r="L56" s="1"/>
      <c r="M56" s="1"/>
    </row>
    <row r="57" spans="1:13">
      <c r="A57" s="1"/>
      <c r="B57" s="1"/>
      <c r="C57" s="1"/>
      <c r="D57" s="1"/>
      <c r="E57" s="1"/>
      <c r="F57" s="1"/>
      <c r="G57" s="1"/>
      <c r="H57" s="1"/>
      <c r="I57" s="1"/>
      <c r="J57" s="1"/>
      <c r="K57" s="1"/>
      <c r="L57" s="1"/>
      <c r="M57" s="1"/>
    </row>
    <row r="58" spans="1:13">
      <c r="A58" s="1"/>
      <c r="B58" s="1"/>
      <c r="C58" s="1"/>
      <c r="D58" s="1"/>
      <c r="E58" s="1"/>
      <c r="F58" s="1"/>
      <c r="G58" s="1"/>
      <c r="H58" s="1"/>
      <c r="I58" s="1"/>
      <c r="J58" s="1"/>
      <c r="K58" s="1"/>
      <c r="L58" s="1"/>
      <c r="M58" s="1"/>
    </row>
    <row r="59" spans="1:13">
      <c r="A59" s="1"/>
      <c r="B59" s="1"/>
      <c r="C59" s="1"/>
      <c r="D59" s="1"/>
      <c r="E59" s="1"/>
      <c r="F59" s="1"/>
      <c r="G59" s="1"/>
      <c r="H59" s="1"/>
      <c r="I59" s="1"/>
      <c r="J59" s="1"/>
      <c r="K59" s="1"/>
      <c r="L59" s="1"/>
      <c r="M59" s="1"/>
    </row>
    <row r="60" spans="1:13">
      <c r="A60" s="1"/>
      <c r="B60" s="1"/>
      <c r="C60" s="1"/>
      <c r="D60" s="1"/>
      <c r="E60" s="1"/>
      <c r="F60" s="1"/>
      <c r="G60" s="1"/>
      <c r="H60" s="1"/>
      <c r="I60" s="1"/>
      <c r="J60" s="1"/>
      <c r="K60" s="1"/>
      <c r="L60" s="1"/>
      <c r="M60" s="1"/>
    </row>
    <row r="61" spans="1:13">
      <c r="A61" s="1"/>
      <c r="B61" s="1"/>
      <c r="C61" s="1"/>
      <c r="D61" s="1"/>
      <c r="E61" s="1"/>
      <c r="F61" s="1"/>
      <c r="G61" s="1"/>
      <c r="H61" s="1"/>
      <c r="I61" s="1"/>
      <c r="J61" s="1"/>
      <c r="K61" s="1"/>
      <c r="L61" s="1"/>
      <c r="M61" s="1"/>
    </row>
    <row r="62" spans="1:13">
      <c r="A62" s="1"/>
      <c r="B62" s="1"/>
      <c r="C62" s="1"/>
      <c r="D62" s="1"/>
      <c r="E62" s="1"/>
      <c r="F62" s="1"/>
      <c r="G62" s="1"/>
      <c r="H62" s="1"/>
      <c r="I62" s="1"/>
      <c r="J62" s="1"/>
      <c r="K62" s="1"/>
      <c r="L62" s="1"/>
      <c r="M62" s="1"/>
    </row>
    <row r="63" spans="1:13">
      <c r="A63" s="1"/>
      <c r="B63" s="1"/>
      <c r="C63" s="1"/>
      <c r="D63" s="1"/>
      <c r="E63" s="1"/>
      <c r="F63" s="1"/>
      <c r="G63" s="1"/>
      <c r="H63" s="1"/>
      <c r="I63" s="1"/>
      <c r="J63" s="1"/>
      <c r="K63" s="1"/>
      <c r="L63" s="1"/>
      <c r="M63" s="1"/>
    </row>
    <row r="64" spans="1:13">
      <c r="A64" s="1"/>
      <c r="B64" s="1"/>
      <c r="C64" s="1"/>
      <c r="D64" s="1"/>
      <c r="E64" s="1"/>
      <c r="F64" s="1"/>
      <c r="G64" s="1"/>
      <c r="H64" s="1"/>
      <c r="I64" s="1"/>
      <c r="J64" s="1"/>
      <c r="K64" s="1"/>
      <c r="L64" s="1"/>
      <c r="M64" s="1"/>
    </row>
    <row r="65" spans="1:13">
      <c r="A65" s="1"/>
      <c r="B65" s="1"/>
      <c r="C65" s="1"/>
      <c r="D65" s="1"/>
      <c r="E65" s="1"/>
      <c r="F65" s="1"/>
      <c r="G65" s="1"/>
      <c r="H65" s="1"/>
      <c r="I65" s="1"/>
      <c r="J65" s="1"/>
      <c r="K65" s="1"/>
      <c r="L65" s="1"/>
      <c r="M65" s="1"/>
    </row>
    <row r="66" spans="1:13">
      <c r="A66" s="1"/>
      <c r="B66" s="1"/>
      <c r="C66" s="1"/>
      <c r="D66" s="1"/>
      <c r="E66" s="1"/>
      <c r="F66" s="1"/>
      <c r="G66" s="1"/>
      <c r="H66" s="1"/>
      <c r="I66" s="1"/>
      <c r="J66" s="1"/>
      <c r="K66" s="1"/>
      <c r="L66" s="1"/>
      <c r="M66" s="1"/>
    </row>
  </sheetData>
  <pageMargins left="0.26960784313725489" right="0.22058823529411764" top="0.36764705882352944" bottom="0.26960784313725489"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29D01-64F8-4321-AE6B-6BCC10510F33}">
  <sheetPr>
    <tabColor theme="4"/>
  </sheetPr>
  <dimension ref="A1:L62"/>
  <sheetViews>
    <sheetView showGridLines="0" view="pageBreakPreview" zoomScale="145" zoomScaleNormal="100" zoomScaleSheetLayoutView="145" zoomScalePageLayoutView="145" workbookViewId="0">
      <selection activeCell="O24" sqref="O24"/>
    </sheetView>
  </sheetViews>
  <sheetFormatPr defaultRowHeight="11.25"/>
  <cols>
    <col min="1" max="1" width="15" style="3" customWidth="1"/>
    <col min="2" max="4" width="10" style="3" customWidth="1"/>
    <col min="5" max="5" width="11" style="3" customWidth="1"/>
    <col min="6" max="6" width="9.33203125" style="3" customWidth="1"/>
    <col min="7" max="8" width="10" style="3" customWidth="1"/>
    <col min="9" max="9" width="9.6640625" style="3" customWidth="1"/>
    <col min="10" max="11" width="10.6640625" style="3" customWidth="1"/>
    <col min="12" max="16384" width="9.33203125" style="3"/>
  </cols>
  <sheetData>
    <row r="1" spans="1:12" ht="11.25" customHeight="1"/>
    <row r="2" spans="1:12" ht="11.25" customHeight="1">
      <c r="A2" s="900" t="s">
        <v>292</v>
      </c>
      <c r="B2" s="900"/>
      <c r="C2" s="900"/>
      <c r="D2" s="900"/>
      <c r="E2" s="900"/>
      <c r="F2" s="900"/>
      <c r="G2" s="900"/>
      <c r="H2" s="900"/>
      <c r="I2" s="900"/>
      <c r="J2" s="900"/>
      <c r="K2" s="900"/>
    </row>
    <row r="3" spans="1:12" ht="11.25" customHeight="1">
      <c r="A3" s="84"/>
      <c r="B3" s="84"/>
      <c r="C3" s="84"/>
      <c r="D3" s="84"/>
      <c r="E3" s="84"/>
      <c r="F3" s="84"/>
      <c r="G3" s="84"/>
      <c r="H3" s="84"/>
      <c r="I3" s="84"/>
      <c r="J3" s="84"/>
      <c r="K3" s="84"/>
      <c r="L3" s="45"/>
    </row>
    <row r="4" spans="1:12" ht="11.25" customHeight="1">
      <c r="A4" s="901" t="s">
        <v>517</v>
      </c>
      <c r="B4" s="901"/>
      <c r="C4" s="901"/>
      <c r="D4" s="901"/>
      <c r="E4" s="901"/>
      <c r="F4" s="901"/>
      <c r="G4" s="901"/>
      <c r="H4" s="901"/>
      <c r="I4" s="901"/>
      <c r="J4" s="901"/>
      <c r="K4" s="901"/>
      <c r="L4" s="45"/>
    </row>
    <row r="5" spans="1:12" ht="11.25" customHeight="1">
      <c r="A5" s="84"/>
      <c r="B5" s="85"/>
      <c r="C5" s="86"/>
      <c r="D5" s="87"/>
      <c r="E5" s="87"/>
      <c r="F5" s="87"/>
      <c r="G5" s="87"/>
      <c r="H5" s="88"/>
      <c r="I5" s="83"/>
      <c r="J5" s="83"/>
      <c r="K5" s="89"/>
      <c r="L5" s="10"/>
    </row>
    <row r="6" spans="1:12" ht="12.75" customHeight="1">
      <c r="A6" s="883" t="s">
        <v>238</v>
      </c>
      <c r="B6" s="880" t="s">
        <v>295</v>
      </c>
      <c r="C6" s="881"/>
      <c r="D6" s="881"/>
      <c r="E6" s="881" t="s">
        <v>34</v>
      </c>
      <c r="F6" s="881"/>
      <c r="G6" s="882" t="s">
        <v>294</v>
      </c>
      <c r="H6" s="882"/>
      <c r="I6" s="882"/>
      <c r="J6" s="882"/>
      <c r="K6" s="882"/>
      <c r="L6" s="20"/>
    </row>
    <row r="7" spans="1:12" ht="12.75" customHeight="1">
      <c r="A7" s="883"/>
      <c r="B7" s="394">
        <f>+'5. RER'!B5</f>
        <v>43102</v>
      </c>
      <c r="C7" s="394">
        <f>+'5. RER'!C5</f>
        <v>43132</v>
      </c>
      <c r="D7" s="394">
        <f>+'5. RER'!D5</f>
        <v>43160</v>
      </c>
      <c r="E7" s="394">
        <f>+'5. RER'!E5</f>
        <v>42795</v>
      </c>
      <c r="F7" s="902" t="s">
        <v>137</v>
      </c>
      <c r="G7" s="395">
        <v>2018</v>
      </c>
      <c r="H7" s="395">
        <v>2017</v>
      </c>
      <c r="I7" s="902" t="s">
        <v>43</v>
      </c>
      <c r="J7" s="395">
        <v>2016</v>
      </c>
      <c r="K7" s="902" t="s">
        <v>36</v>
      </c>
      <c r="L7" s="17"/>
    </row>
    <row r="8" spans="1:12" ht="12.75" customHeight="1">
      <c r="A8" s="883"/>
      <c r="B8" s="396">
        <v>42761.822916666664</v>
      </c>
      <c r="C8" s="396">
        <v>43144.8125</v>
      </c>
      <c r="D8" s="396">
        <v>43176.791666666664</v>
      </c>
      <c r="E8" s="396">
        <v>42801.8125</v>
      </c>
      <c r="F8" s="903"/>
      <c r="G8" s="397">
        <v>43176.791666666664</v>
      </c>
      <c r="H8" s="397">
        <v>42801.8125</v>
      </c>
      <c r="I8" s="903"/>
      <c r="J8" s="397">
        <v>42459.791666666664</v>
      </c>
      <c r="K8" s="903"/>
      <c r="L8" s="19"/>
    </row>
    <row r="9" spans="1:12" ht="12.75" customHeight="1">
      <c r="A9" s="883"/>
      <c r="B9" s="398">
        <v>42761.822916666664</v>
      </c>
      <c r="C9" s="398">
        <v>43144.8125</v>
      </c>
      <c r="D9" s="398">
        <v>43176.791666666664</v>
      </c>
      <c r="E9" s="398">
        <v>42801.8125</v>
      </c>
      <c r="F9" s="903"/>
      <c r="G9" s="398">
        <v>43176.791666666664</v>
      </c>
      <c r="H9" s="399">
        <v>42801.8125</v>
      </c>
      <c r="I9" s="903"/>
      <c r="J9" s="400">
        <v>42459.791666666664</v>
      </c>
      <c r="K9" s="903"/>
      <c r="L9" s="18"/>
    </row>
    <row r="10" spans="1:12" ht="12.75" customHeight="1">
      <c r="A10" s="401" t="s">
        <v>37</v>
      </c>
      <c r="B10" s="565">
        <v>4391.9133999999995</v>
      </c>
      <c r="C10" s="566">
        <v>4444.7789599999996</v>
      </c>
      <c r="D10" s="567">
        <v>4472.9233000000013</v>
      </c>
      <c r="E10" s="565">
        <v>4181.7234999999982</v>
      </c>
      <c r="F10" s="402">
        <f>+IF(E10=0,"",D10/E10-1)</f>
        <v>6.9636311439530418E-2</v>
      </c>
      <c r="G10" s="565">
        <v>4472.9233000000013</v>
      </c>
      <c r="H10" s="566">
        <v>4181.7234999999982</v>
      </c>
      <c r="I10" s="402">
        <f>+IF(H10=0,"",G10/H10-1)</f>
        <v>6.9636311439530418E-2</v>
      </c>
      <c r="J10" s="565">
        <v>3527.2958100000001</v>
      </c>
      <c r="K10" s="402">
        <f t="shared" ref="K10:K20" si="0">+IF(J10=0,"",H10/J10-1)</f>
        <v>0.18553240931613213</v>
      </c>
      <c r="L10" s="18"/>
    </row>
    <row r="11" spans="1:12" ht="12.75" customHeight="1">
      <c r="A11" s="196" t="s">
        <v>38</v>
      </c>
      <c r="B11" s="568">
        <v>1916.70587</v>
      </c>
      <c r="C11" s="364">
        <v>1958.0462900000002</v>
      </c>
      <c r="D11" s="569">
        <v>1961.6245200000005</v>
      </c>
      <c r="E11" s="568">
        <v>2286.1302900000001</v>
      </c>
      <c r="F11" s="186">
        <f>+IF(E11=0,"",D11/E11-1)</f>
        <v>-0.14194544003876508</v>
      </c>
      <c r="G11" s="568">
        <v>1961.6245200000005</v>
      </c>
      <c r="H11" s="364">
        <v>2286.1302900000001</v>
      </c>
      <c r="I11" s="186">
        <f>+IF(H11=0,"",G11/H11-1)</f>
        <v>-0.14194544003876508</v>
      </c>
      <c r="J11" s="568">
        <v>2770.9643299999998</v>
      </c>
      <c r="K11" s="186">
        <f t="shared" si="0"/>
        <v>-0.1749694266183498</v>
      </c>
      <c r="L11" s="18"/>
    </row>
    <row r="12" spans="1:12" ht="12.75" customHeight="1">
      <c r="A12" s="197" t="s">
        <v>39</v>
      </c>
      <c r="B12" s="570">
        <v>180.41578000000001</v>
      </c>
      <c r="C12" s="365">
        <v>174.14297999999999</v>
      </c>
      <c r="D12" s="571">
        <v>205.14547000000002</v>
      </c>
      <c r="E12" s="570">
        <v>91.209550000000007</v>
      </c>
      <c r="F12" s="187">
        <f>+IF(E12=0,"",D12/E12-1)</f>
        <v>1.2491665620540831</v>
      </c>
      <c r="G12" s="570">
        <v>205.14547000000002</v>
      </c>
      <c r="H12" s="365">
        <v>91.209550000000007</v>
      </c>
      <c r="I12" s="187">
        <f>+IF(H12=0,"",G12/H12-1)</f>
        <v>1.2491665620540831</v>
      </c>
      <c r="J12" s="570">
        <v>146.64738</v>
      </c>
      <c r="K12" s="187">
        <f t="shared" si="0"/>
        <v>-0.37803491613692652</v>
      </c>
      <c r="L12" s="17"/>
    </row>
    <row r="13" spans="1:12" ht="12.75" customHeight="1">
      <c r="A13" s="198" t="s">
        <v>30</v>
      </c>
      <c r="B13" s="572">
        <v>0</v>
      </c>
      <c r="C13" s="573">
        <v>0</v>
      </c>
      <c r="D13" s="574">
        <v>0</v>
      </c>
      <c r="E13" s="572">
        <v>0</v>
      </c>
      <c r="F13" s="188" t="str">
        <f>+IF(E13=0,"",D13/E13-1)</f>
        <v/>
      </c>
      <c r="G13" s="572">
        <v>0</v>
      </c>
      <c r="H13" s="573">
        <v>0</v>
      </c>
      <c r="I13" s="188" t="str">
        <f>+IF(H13=0,"",G13/H13-1)</f>
        <v/>
      </c>
      <c r="J13" s="572">
        <v>0</v>
      </c>
      <c r="K13" s="188" t="str">
        <f t="shared" si="0"/>
        <v/>
      </c>
      <c r="L13" s="19"/>
    </row>
    <row r="14" spans="1:12" ht="12.75" customHeight="1">
      <c r="A14" s="199" t="s">
        <v>44</v>
      </c>
      <c r="B14" s="575">
        <f>+SUM(B10:B13)</f>
        <v>6489.0350499999995</v>
      </c>
      <c r="C14" s="576">
        <f>+SUM(C10:C13)</f>
        <v>6576.9682299999995</v>
      </c>
      <c r="D14" s="577">
        <f>+SUM(D10:D13)</f>
        <v>6639.693290000002</v>
      </c>
      <c r="E14" s="575">
        <f>+SUM(E10:E13)</f>
        <v>6559.0633399999979</v>
      </c>
      <c r="F14" s="189">
        <f>+IF(E14=0,"",D14/E14-1)</f>
        <v>1.2292906139248272E-2</v>
      </c>
      <c r="G14" s="575">
        <f>+SUM(G10:G13)</f>
        <v>6639.693290000002</v>
      </c>
      <c r="H14" s="576">
        <f>+SUM(H10:H13)</f>
        <v>6559.0633399999979</v>
      </c>
      <c r="I14" s="189">
        <f>+IF(H14=0,"",G14/H14-1)</f>
        <v>1.2292906139248272E-2</v>
      </c>
      <c r="J14" s="575">
        <f>+SUM(J10:J13)</f>
        <v>6444.9075200000007</v>
      </c>
      <c r="K14" s="189">
        <f t="shared" si="0"/>
        <v>1.7712561374348068E-2</v>
      </c>
      <c r="L14" s="18"/>
    </row>
    <row r="15" spans="1:12" ht="6.75" customHeight="1">
      <c r="A15" s="371"/>
      <c r="B15" s="371"/>
      <c r="C15" s="371"/>
      <c r="D15" s="371"/>
      <c r="E15" s="371"/>
      <c r="F15" s="371"/>
      <c r="G15" s="371"/>
      <c r="H15" s="371"/>
      <c r="I15" s="371"/>
      <c r="J15" s="371"/>
      <c r="K15" s="371"/>
      <c r="L15" s="18"/>
    </row>
    <row r="16" spans="1:12" ht="12.75" customHeight="1">
      <c r="A16" s="403" t="s">
        <v>40</v>
      </c>
      <c r="B16" s="404">
        <v>0</v>
      </c>
      <c r="C16" s="405">
        <v>0</v>
      </c>
      <c r="D16" s="406">
        <v>0</v>
      </c>
      <c r="E16" s="404">
        <v>36.515999999999998</v>
      </c>
      <c r="F16" s="407">
        <f>+IF(E16=0,"",D16/E16-1)</f>
        <v>-1</v>
      </c>
      <c r="G16" s="404">
        <v>0</v>
      </c>
      <c r="H16" s="405">
        <v>36.515999999999998</v>
      </c>
      <c r="I16" s="407">
        <f>+IF(H16=0,"",G16/H16-1)</f>
        <v>-1</v>
      </c>
      <c r="J16" s="404">
        <v>0</v>
      </c>
      <c r="K16" s="407" t="str">
        <f t="shared" si="0"/>
        <v/>
      </c>
      <c r="L16" s="20"/>
    </row>
    <row r="17" spans="1:12" ht="12.75" customHeight="1">
      <c r="A17" s="408" t="s">
        <v>41</v>
      </c>
      <c r="B17" s="366">
        <v>0</v>
      </c>
      <c r="C17" s="348">
        <v>0</v>
      </c>
      <c r="D17" s="367">
        <v>0</v>
      </c>
      <c r="E17" s="366">
        <v>0</v>
      </c>
      <c r="F17" s="170" t="str">
        <f>+IF(E17=0,"",D17/E17-1)</f>
        <v/>
      </c>
      <c r="G17" s="366">
        <v>0</v>
      </c>
      <c r="H17" s="348">
        <v>0</v>
      </c>
      <c r="I17" s="170" t="str">
        <f>+IF(H17=0,"",G17/H17-1)</f>
        <v/>
      </c>
      <c r="J17" s="366">
        <v>0</v>
      </c>
      <c r="K17" s="170" t="str">
        <f t="shared" si="0"/>
        <v/>
      </c>
      <c r="L17" s="20"/>
    </row>
    <row r="18" spans="1:12" ht="24" customHeight="1">
      <c r="A18" s="409" t="s">
        <v>42</v>
      </c>
      <c r="B18" s="410">
        <f>+B17-B16</f>
        <v>0</v>
      </c>
      <c r="C18" s="411">
        <f>+C17-C16</f>
        <v>0</v>
      </c>
      <c r="D18" s="412">
        <f>+D17-D16</f>
        <v>0</v>
      </c>
      <c r="E18" s="410">
        <f>+E17-E16</f>
        <v>-36.515999999999998</v>
      </c>
      <c r="F18" s="413"/>
      <c r="G18" s="410">
        <f>+G17-G16</f>
        <v>0</v>
      </c>
      <c r="H18" s="411">
        <f>+H17-H16</f>
        <v>-36.515999999999998</v>
      </c>
      <c r="I18" s="413">
        <f>+IF(H18=0,"",G18/H18-1)</f>
        <v>-1</v>
      </c>
      <c r="J18" s="410">
        <f>+J17-J16</f>
        <v>0</v>
      </c>
      <c r="K18" s="413" t="str">
        <f t="shared" si="0"/>
        <v/>
      </c>
      <c r="L18" s="20"/>
    </row>
    <row r="19" spans="1:12" ht="6" customHeight="1">
      <c r="A19" s="29"/>
      <c r="B19" s="29"/>
      <c r="C19" s="29"/>
      <c r="D19" s="29"/>
      <c r="E19" s="29"/>
      <c r="F19" s="29"/>
      <c r="G19" s="29"/>
      <c r="H19" s="29"/>
      <c r="I19" s="29"/>
      <c r="J19" s="29"/>
      <c r="K19" s="29"/>
      <c r="L19" s="20"/>
    </row>
    <row r="20" spans="1:12" ht="24" customHeight="1">
      <c r="A20" s="414" t="s">
        <v>293</v>
      </c>
      <c r="B20" s="578">
        <f t="shared" ref="B20:E20" si="1">+B14-B18</f>
        <v>6489.0350499999995</v>
      </c>
      <c r="C20" s="579">
        <f t="shared" si="1"/>
        <v>6576.9682299999995</v>
      </c>
      <c r="D20" s="580">
        <f t="shared" si="1"/>
        <v>6639.693290000002</v>
      </c>
      <c r="E20" s="578">
        <f t="shared" si="1"/>
        <v>6595.5793399999975</v>
      </c>
      <c r="F20" s="415">
        <f>+IF(E20=0,"",D20/E20-1)</f>
        <v>6.6884116960685969E-3</v>
      </c>
      <c r="G20" s="578">
        <f>+G14-G18</f>
        <v>6639.693290000002</v>
      </c>
      <c r="H20" s="578">
        <f>+H14-H18</f>
        <v>6595.5793399999975</v>
      </c>
      <c r="I20" s="415">
        <f>+IF(H20=0,"",G20/H20-1)</f>
        <v>6.6884116960685969E-3</v>
      </c>
      <c r="J20" s="578">
        <f>+J14-J18</f>
        <v>6444.9075200000007</v>
      </c>
      <c r="K20" s="832">
        <f t="shared" si="0"/>
        <v>2.3378430106627324E-2</v>
      </c>
      <c r="L20" s="20"/>
    </row>
    <row r="21" spans="1:12" ht="11.25" customHeight="1">
      <c r="A21" s="389" t="s">
        <v>553</v>
      </c>
      <c r="B21" s="159"/>
      <c r="C21" s="159"/>
      <c r="D21" s="159"/>
      <c r="E21" s="159"/>
      <c r="F21" s="159"/>
      <c r="G21" s="159"/>
      <c r="H21" s="159"/>
      <c r="I21" s="159"/>
      <c r="J21" s="159"/>
      <c r="K21" s="159"/>
      <c r="L21" s="22"/>
    </row>
    <row r="22" spans="1:12" ht="17.25" customHeight="1">
      <c r="A22" s="898" t="s">
        <v>539</v>
      </c>
      <c r="B22" s="898"/>
      <c r="C22" s="898"/>
      <c r="D22" s="898"/>
      <c r="E22" s="898"/>
      <c r="F22" s="898"/>
      <c r="G22" s="898"/>
      <c r="H22" s="898"/>
      <c r="I22" s="898"/>
      <c r="J22" s="898"/>
      <c r="K22" s="898"/>
      <c r="L22" s="20"/>
    </row>
    <row r="23" spans="1:12" ht="11.25" customHeight="1">
      <c r="A23" s="190"/>
      <c r="B23" s="190"/>
      <c r="C23" s="190"/>
      <c r="D23" s="190"/>
      <c r="E23" s="190"/>
      <c r="F23" s="190"/>
      <c r="G23" s="190"/>
      <c r="H23" s="190"/>
      <c r="I23" s="190"/>
      <c r="J23" s="190"/>
      <c r="K23" s="190"/>
      <c r="L23" s="20"/>
    </row>
    <row r="24" spans="1:12" ht="11.25" customHeight="1">
      <c r="A24" s="158"/>
      <c r="B24" s="158"/>
      <c r="C24" s="158"/>
      <c r="D24" s="158"/>
      <c r="E24" s="158"/>
      <c r="F24" s="158"/>
      <c r="G24" s="158"/>
      <c r="H24" s="158"/>
      <c r="I24" s="158"/>
      <c r="J24" s="158"/>
      <c r="K24" s="159"/>
      <c r="L24" s="20"/>
    </row>
    <row r="25" spans="1:12" ht="11.25" customHeight="1">
      <c r="A25" s="157"/>
      <c r="B25" s="159"/>
      <c r="C25" s="159"/>
      <c r="D25" s="159"/>
      <c r="E25" s="159"/>
      <c r="F25" s="159"/>
      <c r="G25" s="159"/>
      <c r="H25" s="159"/>
      <c r="I25" s="159"/>
      <c r="J25" s="159"/>
      <c r="K25" s="159"/>
      <c r="L25" s="22"/>
    </row>
    <row r="26" spans="1:12" ht="11.25" customHeight="1">
      <c r="A26" s="157"/>
      <c r="B26" s="159"/>
      <c r="C26" s="159"/>
      <c r="D26" s="159"/>
      <c r="E26" s="159"/>
      <c r="F26" s="159"/>
      <c r="G26" s="159"/>
      <c r="H26" s="159"/>
      <c r="I26" s="159"/>
      <c r="J26" s="159"/>
      <c r="K26" s="159"/>
      <c r="L26" s="20"/>
    </row>
    <row r="27" spans="1:12" ht="11.25" customHeight="1">
      <c r="A27" s="157"/>
      <c r="B27" s="159"/>
      <c r="C27" s="159"/>
      <c r="D27" s="159"/>
      <c r="E27" s="159"/>
      <c r="F27" s="159"/>
      <c r="G27" s="159"/>
      <c r="H27" s="159"/>
      <c r="I27" s="159"/>
      <c r="J27" s="159"/>
      <c r="K27" s="159"/>
      <c r="L27" s="20"/>
    </row>
    <row r="28" spans="1:12" ht="11.25" customHeight="1">
      <c r="A28" s="157"/>
      <c r="B28" s="159"/>
      <c r="C28" s="159"/>
      <c r="D28" s="159"/>
      <c r="E28" s="159"/>
      <c r="F28" s="159"/>
      <c r="G28" s="159"/>
      <c r="H28" s="159"/>
      <c r="I28" s="159"/>
      <c r="J28" s="159"/>
      <c r="K28" s="159"/>
      <c r="L28" s="20"/>
    </row>
    <row r="29" spans="1:12" ht="11.25" customHeight="1">
      <c r="A29" s="157"/>
      <c r="B29" s="159"/>
      <c r="C29" s="159"/>
      <c r="D29" s="159"/>
      <c r="E29" s="159"/>
      <c r="F29" s="159"/>
      <c r="G29" s="159"/>
      <c r="H29" s="159"/>
      <c r="I29" s="159"/>
      <c r="J29" s="159"/>
      <c r="K29" s="159"/>
      <c r="L29" s="20"/>
    </row>
    <row r="30" spans="1:12" ht="11.25" customHeight="1">
      <c r="A30" s="157"/>
      <c r="B30" s="159"/>
      <c r="C30" s="159"/>
      <c r="D30" s="159"/>
      <c r="E30" s="159"/>
      <c r="F30" s="159"/>
      <c r="G30" s="159"/>
      <c r="H30" s="159"/>
      <c r="I30" s="159"/>
      <c r="J30" s="159"/>
      <c r="K30" s="159"/>
      <c r="L30" s="20"/>
    </row>
    <row r="31" spans="1:12" ht="11.25" customHeight="1">
      <c r="A31" s="157"/>
      <c r="B31" s="159"/>
      <c r="C31" s="159"/>
      <c r="D31" s="159"/>
      <c r="E31" s="159"/>
      <c r="F31" s="159"/>
      <c r="G31" s="159"/>
      <c r="H31" s="159"/>
      <c r="I31" s="159"/>
      <c r="J31" s="159"/>
      <c r="K31" s="159"/>
      <c r="L31" s="20"/>
    </row>
    <row r="32" spans="1:12" ht="11.25" customHeight="1">
      <c r="A32" s="157"/>
      <c r="B32" s="159"/>
      <c r="C32" s="159"/>
      <c r="D32" s="159"/>
      <c r="E32" s="159"/>
      <c r="F32" s="159"/>
      <c r="G32" s="159"/>
      <c r="H32" s="159"/>
      <c r="I32" s="159"/>
      <c r="J32" s="159"/>
      <c r="K32" s="159"/>
      <c r="L32" s="20"/>
    </row>
    <row r="33" spans="1:12" ht="11.25" customHeight="1">
      <c r="A33" s="157"/>
      <c r="B33" s="159"/>
      <c r="C33" s="159"/>
      <c r="D33" s="159"/>
      <c r="E33" s="159"/>
      <c r="F33" s="159"/>
      <c r="G33" s="159"/>
      <c r="H33" s="159"/>
      <c r="I33" s="159"/>
      <c r="J33" s="159"/>
      <c r="K33" s="159"/>
      <c r="L33" s="20"/>
    </row>
    <row r="34" spans="1:12" ht="11.25" customHeight="1">
      <c r="A34" s="157"/>
      <c r="B34" s="159"/>
      <c r="C34" s="159"/>
      <c r="D34" s="159"/>
      <c r="E34" s="159"/>
      <c r="F34" s="159"/>
      <c r="G34" s="159"/>
      <c r="H34" s="159"/>
      <c r="I34" s="159"/>
      <c r="J34" s="159"/>
      <c r="K34" s="159"/>
      <c r="L34" s="20"/>
    </row>
    <row r="35" spans="1:12" ht="11.25" customHeight="1">
      <c r="A35" s="157"/>
      <c r="B35" s="159"/>
      <c r="C35" s="159"/>
      <c r="D35" s="159"/>
      <c r="E35" s="159"/>
      <c r="F35" s="159"/>
      <c r="G35" s="159"/>
      <c r="H35" s="159"/>
      <c r="I35" s="159"/>
      <c r="J35" s="159"/>
      <c r="K35" s="159"/>
      <c r="L35" s="20"/>
    </row>
    <row r="36" spans="1:12" ht="11.25" customHeight="1">
      <c r="A36" s="157"/>
      <c r="B36" s="159"/>
      <c r="C36" s="159"/>
      <c r="D36" s="159"/>
      <c r="E36" s="159"/>
      <c r="F36" s="159"/>
      <c r="G36" s="159"/>
      <c r="H36" s="159"/>
      <c r="I36" s="159"/>
      <c r="J36" s="159"/>
      <c r="K36" s="159"/>
      <c r="L36" s="20"/>
    </row>
    <row r="37" spans="1:12" ht="11.25" customHeight="1">
      <c r="A37" s="157"/>
      <c r="B37" s="159"/>
      <c r="C37" s="159"/>
      <c r="D37" s="159"/>
      <c r="E37" s="159"/>
      <c r="F37" s="159"/>
      <c r="G37" s="159"/>
      <c r="H37" s="159"/>
      <c r="I37" s="159"/>
      <c r="J37" s="159"/>
      <c r="K37" s="159"/>
      <c r="L37" s="20"/>
    </row>
    <row r="38" spans="1:12" ht="11.25" customHeight="1">
      <c r="A38" s="157"/>
      <c r="B38" s="159"/>
      <c r="C38" s="159"/>
      <c r="D38" s="159"/>
      <c r="E38" s="159"/>
      <c r="F38" s="159"/>
      <c r="G38" s="159"/>
      <c r="H38" s="159"/>
      <c r="I38" s="159"/>
      <c r="J38" s="159"/>
      <c r="K38" s="159"/>
      <c r="L38" s="20"/>
    </row>
    <row r="39" spans="1:12" ht="11.25" customHeight="1">
      <c r="A39" s="157"/>
      <c r="B39" s="159"/>
      <c r="C39" s="159"/>
      <c r="D39" s="159"/>
      <c r="E39" s="159"/>
      <c r="F39" s="159"/>
      <c r="G39" s="159"/>
      <c r="H39" s="159"/>
      <c r="I39" s="159"/>
      <c r="J39" s="159"/>
      <c r="K39" s="159"/>
      <c r="L39" s="20"/>
    </row>
    <row r="40" spans="1:12" ht="11.25" customHeight="1">
      <c r="A40" s="157"/>
      <c r="B40" s="159"/>
      <c r="C40" s="159"/>
      <c r="D40" s="159"/>
      <c r="E40" s="159"/>
      <c r="F40" s="159"/>
      <c r="G40" s="159"/>
      <c r="H40" s="159"/>
      <c r="I40" s="159"/>
      <c r="J40" s="159"/>
      <c r="K40" s="159"/>
      <c r="L40" s="20"/>
    </row>
    <row r="41" spans="1:12" ht="11.25" customHeight="1">
      <c r="A41" s="157"/>
      <c r="B41" s="159"/>
      <c r="C41" s="159"/>
      <c r="D41" s="159"/>
      <c r="E41" s="159"/>
      <c r="F41" s="159"/>
      <c r="G41" s="159"/>
      <c r="H41" s="159"/>
      <c r="I41" s="159"/>
      <c r="J41" s="159"/>
      <c r="K41" s="159"/>
      <c r="L41" s="20"/>
    </row>
    <row r="42" spans="1:12" ht="11.25" customHeight="1">
      <c r="A42" s="157"/>
      <c r="B42" s="159"/>
      <c r="C42" s="159"/>
      <c r="D42" s="159"/>
      <c r="E42" s="159"/>
      <c r="F42" s="159"/>
      <c r="G42" s="159"/>
      <c r="H42" s="159"/>
      <c r="I42" s="159"/>
      <c r="J42" s="159"/>
      <c r="K42" s="159"/>
      <c r="L42" s="20"/>
    </row>
    <row r="43" spans="1:12" ht="11.25" customHeight="1">
      <c r="A43" s="157"/>
      <c r="B43" s="159"/>
      <c r="C43" s="159"/>
      <c r="D43" s="159"/>
      <c r="E43" s="159"/>
      <c r="F43" s="159"/>
      <c r="G43" s="159"/>
      <c r="H43" s="159"/>
      <c r="I43" s="159"/>
      <c r="J43" s="159"/>
      <c r="K43" s="159"/>
      <c r="L43" s="20"/>
    </row>
    <row r="44" spans="1:12" ht="11.25" customHeight="1">
      <c r="A44" s="157"/>
      <c r="B44" s="159"/>
      <c r="C44" s="159"/>
      <c r="D44" s="159"/>
      <c r="E44" s="159"/>
      <c r="F44" s="159"/>
      <c r="G44" s="159"/>
      <c r="H44" s="159"/>
      <c r="I44" s="159"/>
      <c r="J44" s="159"/>
      <c r="K44" s="159"/>
      <c r="L44" s="20"/>
    </row>
    <row r="45" spans="1:12" ht="11.25" customHeight="1">
      <c r="A45" s="157"/>
      <c r="B45" s="159"/>
      <c r="C45" s="159"/>
      <c r="D45" s="159"/>
      <c r="E45" s="159"/>
      <c r="F45" s="159"/>
      <c r="G45" s="159"/>
      <c r="H45" s="159"/>
      <c r="I45" s="159"/>
      <c r="J45" s="159"/>
      <c r="K45" s="159"/>
      <c r="L45" s="20"/>
    </row>
    <row r="46" spans="1:12" ht="11.25" customHeight="1">
      <c r="A46" s="157"/>
      <c r="B46" s="159"/>
      <c r="C46" s="159"/>
      <c r="D46" s="159"/>
      <c r="E46" s="159"/>
      <c r="F46" s="159"/>
      <c r="G46" s="159"/>
      <c r="H46" s="159"/>
      <c r="I46" s="159"/>
      <c r="J46" s="159"/>
      <c r="K46" s="159"/>
      <c r="L46" s="48"/>
    </row>
    <row r="47" spans="1:12" ht="11.25" customHeight="1">
      <c r="A47" s="157"/>
      <c r="B47" s="159"/>
      <c r="C47" s="159"/>
      <c r="D47" s="159"/>
      <c r="E47" s="159"/>
      <c r="F47" s="159"/>
      <c r="G47" s="159"/>
      <c r="H47" s="159"/>
      <c r="I47" s="159"/>
      <c r="J47" s="159"/>
      <c r="K47" s="159"/>
      <c r="L47" s="20"/>
    </row>
    <row r="48" spans="1:12" ht="11.25" customHeight="1">
      <c r="A48" s="157"/>
      <c r="B48" s="159"/>
      <c r="C48" s="159"/>
      <c r="D48" s="159"/>
      <c r="E48" s="159"/>
      <c r="F48" s="159"/>
      <c r="G48" s="159"/>
      <c r="H48" s="159"/>
      <c r="I48" s="159"/>
      <c r="J48" s="159"/>
      <c r="K48" s="159"/>
      <c r="L48" s="20"/>
    </row>
    <row r="49" spans="1:12" ht="11.25" customHeight="1">
      <c r="A49" s="157"/>
      <c r="B49" s="159"/>
      <c r="C49" s="159"/>
      <c r="D49" s="159"/>
      <c r="E49" s="159"/>
      <c r="F49" s="159"/>
      <c r="G49" s="159"/>
      <c r="H49" s="159"/>
      <c r="I49" s="159"/>
      <c r="J49" s="159"/>
      <c r="K49" s="159"/>
      <c r="L49" s="20"/>
    </row>
    <row r="50" spans="1:12" ht="11.25" customHeight="1">
      <c r="A50" s="157"/>
      <c r="B50" s="159"/>
      <c r="C50" s="159"/>
      <c r="D50" s="159"/>
      <c r="E50" s="159"/>
      <c r="F50" s="159"/>
      <c r="G50" s="159"/>
      <c r="H50" s="159"/>
      <c r="I50" s="159"/>
      <c r="J50" s="159"/>
      <c r="K50" s="159"/>
      <c r="L50" s="20"/>
    </row>
    <row r="51" spans="1:12" ht="11.25" customHeight="1">
      <c r="A51" s="157"/>
      <c r="B51" s="159"/>
      <c r="C51" s="159"/>
      <c r="D51" s="159"/>
      <c r="E51" s="159"/>
      <c r="F51" s="159"/>
      <c r="G51" s="159"/>
      <c r="H51" s="159"/>
      <c r="I51" s="159"/>
      <c r="J51" s="159"/>
      <c r="K51" s="159"/>
      <c r="L51" s="20"/>
    </row>
    <row r="52" spans="1:12" ht="11.25" customHeight="1">
      <c r="A52" s="191"/>
      <c r="B52" s="191"/>
      <c r="C52" s="191"/>
      <c r="D52" s="191"/>
      <c r="E52" s="191"/>
      <c r="F52" s="191"/>
      <c r="G52" s="191"/>
      <c r="H52" s="191"/>
      <c r="I52" s="191"/>
      <c r="J52" s="191"/>
      <c r="K52" s="191"/>
      <c r="L52" s="20"/>
    </row>
    <row r="53" spans="1:12" ht="11.25" customHeight="1">
      <c r="L53" s="15"/>
    </row>
    <row r="54" spans="1:12" ht="11.25" customHeight="1">
      <c r="A54" s="192"/>
      <c r="B54" s="159"/>
      <c r="C54" s="159"/>
      <c r="D54" s="159"/>
      <c r="E54" s="159"/>
      <c r="F54" s="159"/>
      <c r="G54" s="159"/>
      <c r="H54" s="159"/>
      <c r="I54" s="159"/>
      <c r="J54" s="159"/>
      <c r="K54" s="159"/>
      <c r="L54" s="14"/>
    </row>
    <row r="55" spans="1:12" ht="11.25" customHeight="1">
      <c r="A55" s="192"/>
      <c r="B55" s="193"/>
      <c r="C55" s="193"/>
      <c r="D55" s="193"/>
      <c r="E55" s="193"/>
      <c r="F55" s="193"/>
      <c r="G55" s="159"/>
      <c r="H55" s="159"/>
      <c r="I55" s="159"/>
      <c r="J55" s="159"/>
      <c r="K55" s="159"/>
      <c r="L55" s="14"/>
    </row>
    <row r="56" spans="1:12" ht="11.25" customHeight="1">
      <c r="A56" s="182"/>
      <c r="B56" s="194"/>
      <c r="C56" s="194"/>
      <c r="D56" s="195"/>
      <c r="E56" s="195"/>
      <c r="F56" s="195"/>
      <c r="G56" s="159"/>
      <c r="H56" s="159"/>
      <c r="I56" s="159"/>
      <c r="J56" s="159"/>
      <c r="K56" s="159"/>
      <c r="L56" s="14"/>
    </row>
    <row r="57" spans="1:12" ht="11.25" customHeight="1">
      <c r="L57" s="14"/>
    </row>
    <row r="58" spans="1:12" ht="12">
      <c r="A58" s="899" t="str">
        <f>"Gráfico N° 11: Comparación de la máxima potencia coincidente de potencia (MW) por tipo de generación en el SEIN en "&amp;'1. Resumen'!Q4</f>
        <v>Gráfico N° 11: Comparación de la máxima potencia coincidente de potencia (MW) por tipo de generación en el SEIN en marzo</v>
      </c>
      <c r="B58" s="899"/>
      <c r="C58" s="899"/>
      <c r="D58" s="899"/>
      <c r="E58" s="899"/>
      <c r="F58" s="899"/>
      <c r="G58" s="899"/>
      <c r="H58" s="899"/>
      <c r="I58" s="899"/>
      <c r="J58" s="899"/>
      <c r="K58" s="899"/>
      <c r="L58" s="14"/>
    </row>
    <row r="59" spans="1:12" ht="12">
      <c r="A59" s="182"/>
      <c r="B59" s="194"/>
      <c r="C59" s="194"/>
      <c r="D59" s="195"/>
      <c r="E59" s="195"/>
      <c r="F59" s="195"/>
      <c r="G59" s="159"/>
      <c r="H59" s="159"/>
      <c r="I59" s="159"/>
      <c r="J59" s="159"/>
      <c r="K59" s="159"/>
      <c r="L59" s="14"/>
    </row>
    <row r="60" spans="1:12" ht="12">
      <c r="A60" s="182"/>
      <c r="B60" s="194"/>
      <c r="C60" s="194"/>
      <c r="D60" s="195"/>
      <c r="E60" s="195"/>
      <c r="F60" s="195"/>
      <c r="G60" s="159"/>
      <c r="H60" s="159"/>
      <c r="I60" s="159"/>
      <c r="J60" s="159"/>
      <c r="K60" s="159"/>
      <c r="L60" s="14"/>
    </row>
    <row r="61" spans="1:12" ht="12.75">
      <c r="A61" s="23"/>
      <c r="B61" s="184"/>
      <c r="C61" s="184"/>
      <c r="D61" s="185"/>
      <c r="E61" s="185"/>
      <c r="F61" s="185"/>
      <c r="G61" s="91"/>
      <c r="H61" s="91"/>
      <c r="I61" s="91"/>
      <c r="J61" s="91"/>
      <c r="K61" s="91"/>
      <c r="L61" s="14"/>
    </row>
    <row r="62" spans="1:12" ht="12.75">
      <c r="A62" s="23"/>
      <c r="B62" s="184"/>
      <c r="C62" s="184"/>
      <c r="D62" s="185"/>
      <c r="E62" s="185"/>
      <c r="F62" s="185"/>
      <c r="G62" s="91"/>
      <c r="H62" s="91"/>
      <c r="I62" s="91"/>
      <c r="J62" s="91"/>
      <c r="K62" s="91"/>
    </row>
  </sheetData>
  <mergeCells count="11">
    <mergeCell ref="A22:K22"/>
    <mergeCell ref="A58:K58"/>
    <mergeCell ref="A2:K2"/>
    <mergeCell ref="A4:K4"/>
    <mergeCell ref="B6:D6"/>
    <mergeCell ref="E6:F6"/>
    <mergeCell ref="G6:K6"/>
    <mergeCell ref="F7:F9"/>
    <mergeCell ref="I7:I9"/>
    <mergeCell ref="K7:K9"/>
    <mergeCell ref="A6:A9"/>
  </mergeCells>
  <pageMargins left="0.7" right="0.59782608695652173" top="0.86956521739130432" bottom="0.61458333333333337" header="0.3" footer="0.3"/>
  <pageSetup orientation="portrait" r:id="rId1"/>
  <headerFooter>
    <oddHeader>&amp;R&amp;7Informe de la Operación Mensual - Marzo 2018
INFSGI-MES-03-2018
10/04/2018
Versión: 01</oddHeader>
    <oddFooter>&amp;L&amp;7COES SINAC, 2018
&amp;C8&amp;R&amp;7Dirección Ejecutiva
Sub Dirección de Gestión de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FB5BA-1DD1-41DB-B49C-3B532BCE1B90}">
  <sheetPr>
    <tabColor theme="4"/>
  </sheetPr>
  <dimension ref="A1:O72"/>
  <sheetViews>
    <sheetView showGridLines="0" view="pageBreakPreview" zoomScale="145" zoomScaleNormal="100" zoomScaleSheetLayoutView="145" zoomScalePageLayoutView="145" workbookViewId="0">
      <selection activeCell="B18" sqref="B18"/>
    </sheetView>
  </sheetViews>
  <sheetFormatPr defaultRowHeight="11.25"/>
  <cols>
    <col min="1" max="1" width="26.5" style="3" customWidth="1"/>
    <col min="2" max="2" width="11.33203125" style="3" customWidth="1"/>
    <col min="3" max="3" width="10.83203125" style="3" customWidth="1"/>
    <col min="4" max="4" width="8.6640625" style="3" customWidth="1"/>
    <col min="5" max="9" width="9.33203125" style="3"/>
    <col min="10" max="10" width="11.83203125" style="3" customWidth="1"/>
    <col min="11" max="11" width="9.33203125" style="3" customWidth="1"/>
    <col min="12" max="12" width="27.83203125" style="3" customWidth="1"/>
    <col min="13" max="16384" width="9.33203125" style="3"/>
  </cols>
  <sheetData>
    <row r="1" spans="1:15" ht="11.25" customHeight="1">
      <c r="A1" s="905" t="s">
        <v>298</v>
      </c>
      <c r="B1" s="905"/>
      <c r="C1" s="905"/>
      <c r="D1" s="905"/>
      <c r="E1" s="905"/>
      <c r="F1" s="905"/>
      <c r="G1" s="905"/>
      <c r="H1" s="905"/>
      <c r="I1" s="905"/>
      <c r="J1" s="905"/>
    </row>
    <row r="2" spans="1:15" ht="7.5" customHeight="1">
      <c r="A2" s="92"/>
      <c r="B2" s="91"/>
      <c r="C2" s="91"/>
      <c r="D2" s="91"/>
      <c r="E2" s="91"/>
      <c r="F2" s="91"/>
      <c r="G2" s="91"/>
      <c r="H2" s="91"/>
      <c r="I2" s="91"/>
      <c r="J2" s="91"/>
      <c r="K2" s="45"/>
      <c r="L2" s="45"/>
    </row>
    <row r="3" spans="1:15" ht="11.25" customHeight="1">
      <c r="A3" s="906" t="s">
        <v>138</v>
      </c>
      <c r="B3" s="908" t="str">
        <f>+'1. Resumen'!Q4</f>
        <v>marzo</v>
      </c>
      <c r="C3" s="909"/>
      <c r="D3" s="910"/>
      <c r="E3" s="159"/>
      <c r="F3" s="159"/>
      <c r="G3" s="911" t="s">
        <v>297</v>
      </c>
      <c r="H3" s="911"/>
      <c r="I3" s="911"/>
      <c r="J3" s="159"/>
      <c r="K3" s="178"/>
      <c r="L3" s="178"/>
    </row>
    <row r="4" spans="1:15" ht="11.25" customHeight="1">
      <c r="A4" s="906"/>
      <c r="B4" s="200">
        <v>2018</v>
      </c>
      <c r="C4" s="201">
        <v>2017</v>
      </c>
      <c r="D4" s="912" t="s">
        <v>35</v>
      </c>
      <c r="E4" s="159"/>
      <c r="F4" s="159"/>
      <c r="G4" s="159"/>
      <c r="H4" s="159"/>
      <c r="I4" s="159"/>
      <c r="J4" s="159"/>
      <c r="K4" s="31"/>
      <c r="L4" s="152"/>
    </row>
    <row r="5" spans="1:15" ht="11.25" customHeight="1">
      <c r="A5" s="906"/>
      <c r="B5" s="202">
        <f>+'8. Max Potencia'!D8</f>
        <v>43176.791666666664</v>
      </c>
      <c r="C5" s="202">
        <f>+'8. Max Potencia'!E8</f>
        <v>42801.8125</v>
      </c>
      <c r="D5" s="912"/>
      <c r="E5" s="159"/>
      <c r="F5" s="159"/>
      <c r="G5" s="159"/>
      <c r="H5" s="159"/>
      <c r="I5" s="159"/>
      <c r="J5" s="159"/>
      <c r="K5" s="31"/>
      <c r="L5" s="26"/>
    </row>
    <row r="6" spans="1:15" ht="11.25" customHeight="1" thickBot="1">
      <c r="A6" s="907"/>
      <c r="B6" s="421">
        <f>+'8. Max Potencia'!D9</f>
        <v>43176.791666666664</v>
      </c>
      <c r="C6" s="421">
        <f>+'8. Max Potencia'!E9</f>
        <v>42801.8125</v>
      </c>
      <c r="D6" s="913"/>
      <c r="E6" s="159"/>
      <c r="F6" s="159"/>
      <c r="G6" s="159"/>
      <c r="H6" s="159"/>
      <c r="I6" s="159"/>
      <c r="J6" s="159"/>
      <c r="K6" s="32"/>
      <c r="L6" s="306" t="s">
        <v>296</v>
      </c>
      <c r="M6" s="3">
        <v>2018</v>
      </c>
      <c r="N6" s="3">
        <v>2017</v>
      </c>
    </row>
    <row r="7" spans="1:15" ht="9.75" customHeight="1">
      <c r="A7" s="737" t="s">
        <v>283</v>
      </c>
      <c r="B7" s="738">
        <v>1213.1831199999997</v>
      </c>
      <c r="C7" s="738">
        <v>407.56466</v>
      </c>
      <c r="D7" s="739">
        <f>IF(C7=0,"",B7/C7-1)</f>
        <v>1.9766641690670621</v>
      </c>
      <c r="E7" s="159"/>
      <c r="F7" s="159"/>
      <c r="G7" s="159"/>
      <c r="H7" s="159"/>
      <c r="I7" s="159"/>
      <c r="J7" s="159"/>
      <c r="K7" s="30"/>
      <c r="L7" s="422" t="s">
        <v>134</v>
      </c>
      <c r="N7" s="3">
        <v>20.295780000000001</v>
      </c>
      <c r="O7" s="417"/>
    </row>
    <row r="8" spans="1:15" ht="9.75" customHeight="1">
      <c r="A8" s="740" t="s">
        <v>97</v>
      </c>
      <c r="B8" s="741">
        <v>926.37645999999995</v>
      </c>
      <c r="C8" s="741">
        <v>899.98611000000017</v>
      </c>
      <c r="D8" s="742">
        <f t="shared" ref="D8:D63" si="0">IF(C8=0,"",B8/C8-1)</f>
        <v>2.9323063663726723E-2</v>
      </c>
      <c r="E8" s="159"/>
      <c r="F8" s="159"/>
      <c r="G8" s="159"/>
      <c r="H8" s="159"/>
      <c r="I8" s="159"/>
      <c r="J8" s="159"/>
      <c r="K8" s="33"/>
      <c r="L8" s="422" t="s">
        <v>128</v>
      </c>
      <c r="N8" s="3">
        <v>0</v>
      </c>
      <c r="O8" s="417"/>
    </row>
    <row r="9" spans="1:15" ht="9.75" customHeight="1">
      <c r="A9" s="743" t="s">
        <v>98</v>
      </c>
      <c r="B9" s="744">
        <v>787.60464000000002</v>
      </c>
      <c r="C9" s="744">
        <v>851.45999999999992</v>
      </c>
      <c r="D9" s="745">
        <f t="shared" si="0"/>
        <v>-7.4995137763371078E-2</v>
      </c>
      <c r="E9" s="965"/>
      <c r="F9" s="159"/>
      <c r="G9" s="159"/>
      <c r="H9" s="159"/>
      <c r="I9" s="159"/>
      <c r="J9" s="159"/>
      <c r="K9" s="32"/>
      <c r="L9" s="422" t="s">
        <v>135</v>
      </c>
      <c r="N9" s="3">
        <v>11.861000000000001</v>
      </c>
      <c r="O9" s="417"/>
    </row>
    <row r="10" spans="1:15" ht="9.75" customHeight="1">
      <c r="A10" s="740" t="s">
        <v>281</v>
      </c>
      <c r="B10" s="741">
        <v>562.00026000000003</v>
      </c>
      <c r="C10" s="741">
        <v>0</v>
      </c>
      <c r="D10" s="742" t="str">
        <f t="shared" si="0"/>
        <v/>
      </c>
      <c r="E10" s="159"/>
      <c r="F10" s="159"/>
      <c r="G10" s="159"/>
      <c r="H10" s="159"/>
      <c r="I10" s="159"/>
      <c r="J10" s="159"/>
      <c r="K10" s="32"/>
      <c r="L10" s="417" t="s">
        <v>136</v>
      </c>
      <c r="M10" s="420"/>
      <c r="N10" s="420">
        <v>238.51834000000002</v>
      </c>
      <c r="O10" s="417"/>
    </row>
    <row r="11" spans="1:15" ht="9.75" customHeight="1">
      <c r="A11" s="743" t="s">
        <v>278</v>
      </c>
      <c r="B11" s="744">
        <v>464.36599999999999</v>
      </c>
      <c r="C11" s="744">
        <v>455.30390999999997</v>
      </c>
      <c r="D11" s="745">
        <f t="shared" si="0"/>
        <v>1.990338716836404E-2</v>
      </c>
      <c r="E11" s="159"/>
      <c r="F11" s="159"/>
      <c r="G11" s="159"/>
      <c r="H11" s="159"/>
      <c r="I11" s="159"/>
      <c r="J11" s="159"/>
      <c r="K11" s="32"/>
      <c r="L11" s="373" t="s">
        <v>115</v>
      </c>
      <c r="M11" s="420">
        <v>0</v>
      </c>
      <c r="N11" s="420">
        <v>122.69233</v>
      </c>
      <c r="O11" s="417"/>
    </row>
    <row r="12" spans="1:15" ht="9.75" customHeight="1">
      <c r="A12" s="740" t="s">
        <v>99</v>
      </c>
      <c r="B12" s="741">
        <v>408.46721000000002</v>
      </c>
      <c r="C12" s="741">
        <v>327.91179</v>
      </c>
      <c r="D12" s="742">
        <f t="shared" si="0"/>
        <v>0.24566185924574424</v>
      </c>
      <c r="E12" s="159"/>
      <c r="F12" s="159"/>
      <c r="G12" s="159"/>
      <c r="H12" s="159"/>
      <c r="I12" s="159"/>
      <c r="J12" s="159"/>
      <c r="K12" s="30"/>
      <c r="L12" s="422" t="s">
        <v>109</v>
      </c>
      <c r="M12" s="392">
        <v>0</v>
      </c>
      <c r="N12" s="3">
        <v>172.17124999999999</v>
      </c>
      <c r="O12" s="417"/>
    </row>
    <row r="13" spans="1:15" ht="9.75" customHeight="1">
      <c r="A13" s="743" t="s">
        <v>96</v>
      </c>
      <c r="B13" s="744">
        <v>403.77977999999996</v>
      </c>
      <c r="C13" s="744">
        <v>1105.33825</v>
      </c>
      <c r="D13" s="745">
        <f t="shared" si="0"/>
        <v>-0.63470025578143163</v>
      </c>
      <c r="E13" s="159"/>
      <c r="F13" s="159"/>
      <c r="G13" s="159"/>
      <c r="H13" s="159"/>
      <c r="I13" s="159"/>
      <c r="J13" s="159"/>
      <c r="K13" s="33"/>
      <c r="L13" s="373" t="s">
        <v>119</v>
      </c>
      <c r="M13" s="420">
        <v>0</v>
      </c>
      <c r="N13" s="420">
        <v>0</v>
      </c>
      <c r="O13" s="417"/>
    </row>
    <row r="14" spans="1:15" ht="9.75" customHeight="1">
      <c r="A14" s="740" t="s">
        <v>284</v>
      </c>
      <c r="B14" s="741">
        <v>353.78869999999995</v>
      </c>
      <c r="C14" s="741">
        <v>361.23822000000001</v>
      </c>
      <c r="D14" s="742">
        <f t="shared" si="0"/>
        <v>-2.0622181119151928E-2</v>
      </c>
      <c r="E14" s="159"/>
      <c r="F14" s="159"/>
      <c r="G14" s="159"/>
      <c r="H14" s="159"/>
      <c r="I14" s="159"/>
      <c r="J14" s="159"/>
      <c r="K14" s="33"/>
      <c r="L14" s="373" t="s">
        <v>131</v>
      </c>
      <c r="M14" s="420">
        <v>0</v>
      </c>
      <c r="N14" s="420">
        <v>0</v>
      </c>
      <c r="O14" s="417"/>
    </row>
    <row r="15" spans="1:15" ht="9.75" customHeight="1">
      <c r="A15" s="743" t="s">
        <v>103</v>
      </c>
      <c r="B15" s="744">
        <v>216.76038</v>
      </c>
      <c r="C15" s="744">
        <v>215.91942999999998</v>
      </c>
      <c r="D15" s="745">
        <f t="shared" si="0"/>
        <v>3.8947398110491527E-3</v>
      </c>
      <c r="E15" s="159"/>
      <c r="F15" s="159"/>
      <c r="G15" s="159"/>
      <c r="H15" s="159"/>
      <c r="I15" s="159"/>
      <c r="J15" s="159"/>
      <c r="K15" s="33"/>
      <c r="L15" s="373" t="s">
        <v>288</v>
      </c>
      <c r="M15" s="420">
        <v>0</v>
      </c>
      <c r="N15" s="420">
        <v>129.16291000000001</v>
      </c>
      <c r="O15" s="417"/>
    </row>
    <row r="16" spans="1:15" ht="9.75" customHeight="1">
      <c r="A16" s="740" t="s">
        <v>102</v>
      </c>
      <c r="B16" s="741">
        <v>192.97874000000002</v>
      </c>
      <c r="C16" s="741">
        <v>197.39031</v>
      </c>
      <c r="D16" s="742">
        <f t="shared" si="0"/>
        <v>-2.2349476020378067E-2</v>
      </c>
      <c r="E16" s="159"/>
      <c r="F16" s="159"/>
      <c r="G16" s="159"/>
      <c r="H16" s="159"/>
      <c r="I16" s="159"/>
      <c r="J16" s="159"/>
      <c r="K16" s="33"/>
      <c r="L16" s="417" t="s">
        <v>287</v>
      </c>
      <c r="M16" s="420">
        <v>0</v>
      </c>
      <c r="N16" s="420">
        <v>0</v>
      </c>
      <c r="O16" s="417"/>
    </row>
    <row r="17" spans="1:15" ht="9.75" customHeight="1">
      <c r="A17" s="743" t="s">
        <v>100</v>
      </c>
      <c r="B17" s="744">
        <v>183.01977000000005</v>
      </c>
      <c r="C17" s="744">
        <v>197.24307999999999</v>
      </c>
      <c r="D17" s="745">
        <f t="shared" si="0"/>
        <v>-7.2110565298412199E-2</v>
      </c>
      <c r="E17" s="159"/>
      <c r="F17" s="159"/>
      <c r="G17" s="159"/>
      <c r="H17" s="159"/>
      <c r="I17" s="159"/>
      <c r="J17" s="159"/>
      <c r="K17" s="33"/>
      <c r="L17" s="422" t="s">
        <v>117</v>
      </c>
      <c r="M17" s="3">
        <v>0</v>
      </c>
      <c r="N17" s="3">
        <v>0</v>
      </c>
      <c r="O17" s="417"/>
    </row>
    <row r="18" spans="1:15" ht="9.75" customHeight="1">
      <c r="A18" s="740" t="s">
        <v>101</v>
      </c>
      <c r="B18" s="741">
        <v>164.70982999999998</v>
      </c>
      <c r="C18" s="741">
        <v>168.08004999999997</v>
      </c>
      <c r="D18" s="742">
        <f t="shared" si="0"/>
        <v>-2.0051279137529909E-2</v>
      </c>
      <c r="E18" s="159"/>
      <c r="F18" s="159"/>
      <c r="G18" s="159"/>
      <c r="H18" s="159"/>
      <c r="I18" s="159"/>
      <c r="J18" s="159"/>
      <c r="K18" s="33"/>
      <c r="L18" s="417" t="s">
        <v>120</v>
      </c>
      <c r="M18" s="420">
        <v>0</v>
      </c>
      <c r="N18" s="420">
        <v>0</v>
      </c>
      <c r="O18" s="417"/>
    </row>
    <row r="19" spans="1:15" ht="9.75" customHeight="1">
      <c r="A19" s="743" t="s">
        <v>104</v>
      </c>
      <c r="B19" s="744">
        <v>111.25274999999999</v>
      </c>
      <c r="C19" s="744">
        <v>110.68579</v>
      </c>
      <c r="D19" s="745">
        <f t="shared" si="0"/>
        <v>5.1222473995984341E-3</v>
      </c>
      <c r="E19" s="159"/>
      <c r="F19" s="159"/>
      <c r="G19" s="159"/>
      <c r="H19" s="159"/>
      <c r="I19" s="159"/>
      <c r="J19" s="159"/>
      <c r="K19" s="33"/>
      <c r="L19" s="419" t="s">
        <v>129</v>
      </c>
      <c r="M19" s="420">
        <v>0</v>
      </c>
      <c r="N19" s="420">
        <v>0</v>
      </c>
      <c r="O19" s="417"/>
    </row>
    <row r="20" spans="1:15" ht="9.75" customHeight="1">
      <c r="A20" s="740" t="s">
        <v>108</v>
      </c>
      <c r="B20" s="741">
        <v>92.023880000000005</v>
      </c>
      <c r="C20" s="741">
        <v>56.634650000000001</v>
      </c>
      <c r="D20" s="742">
        <f t="shared" si="0"/>
        <v>0.6248688744434725</v>
      </c>
      <c r="E20" s="159"/>
      <c r="F20" s="159"/>
      <c r="G20" s="159"/>
      <c r="H20" s="159"/>
      <c r="I20" s="159"/>
      <c r="J20" s="159"/>
      <c r="K20" s="38"/>
      <c r="L20" s="417" t="s">
        <v>122</v>
      </c>
      <c r="M20" s="420">
        <v>0</v>
      </c>
      <c r="N20" s="420">
        <v>0</v>
      </c>
      <c r="O20" s="417"/>
    </row>
    <row r="21" spans="1:15" ht="9.75" customHeight="1">
      <c r="A21" s="743" t="s">
        <v>697</v>
      </c>
      <c r="B21" s="744">
        <v>90.123379999999997</v>
      </c>
      <c r="C21" s="744">
        <v>90.278629999999993</v>
      </c>
      <c r="D21" s="745">
        <f t="shared" si="0"/>
        <v>-1.7196760739500716E-3</v>
      </c>
      <c r="E21" s="159"/>
      <c r="F21" s="159"/>
      <c r="G21" s="159"/>
      <c r="H21" s="159"/>
      <c r="I21" s="159"/>
      <c r="J21" s="159"/>
      <c r="K21" s="33"/>
      <c r="L21" s="422" t="s">
        <v>121</v>
      </c>
      <c r="M21" s="3">
        <v>0</v>
      </c>
      <c r="N21" s="3">
        <v>0</v>
      </c>
      <c r="O21" s="417"/>
    </row>
    <row r="22" spans="1:15" ht="9.75" customHeight="1">
      <c r="A22" s="740" t="s">
        <v>107</v>
      </c>
      <c r="B22" s="741">
        <v>68.84151</v>
      </c>
      <c r="C22" s="741"/>
      <c r="D22" s="742" t="str">
        <f t="shared" si="0"/>
        <v/>
      </c>
      <c r="E22" s="159"/>
      <c r="F22" s="159"/>
      <c r="G22" s="159"/>
      <c r="H22" s="159"/>
      <c r="I22" s="159"/>
      <c r="J22" s="159"/>
      <c r="K22" s="33"/>
      <c r="L22" s="422" t="s">
        <v>277</v>
      </c>
      <c r="M22" s="3">
        <v>0</v>
      </c>
      <c r="N22" s="3">
        <v>0</v>
      </c>
      <c r="O22" s="417"/>
    </row>
    <row r="23" spans="1:15" ht="9.75" customHeight="1">
      <c r="A23" s="743" t="s">
        <v>105</v>
      </c>
      <c r="B23" s="744">
        <v>50.580829999999999</v>
      </c>
      <c r="C23" s="744">
        <v>83.772379999999998</v>
      </c>
      <c r="D23" s="745">
        <f t="shared" si="0"/>
        <v>-0.39621113784758177</v>
      </c>
      <c r="E23" s="159"/>
      <c r="F23" s="159"/>
      <c r="G23" s="159"/>
      <c r="H23" s="159"/>
      <c r="I23" s="159"/>
      <c r="J23" s="159"/>
      <c r="K23" s="33"/>
      <c r="L23" s="417" t="s">
        <v>133</v>
      </c>
      <c r="M23" s="420">
        <v>0</v>
      </c>
      <c r="N23" s="420">
        <v>0</v>
      </c>
      <c r="O23" s="417"/>
    </row>
    <row r="24" spans="1:15" ht="9.75" customHeight="1">
      <c r="A24" s="740" t="s">
        <v>110</v>
      </c>
      <c r="B24" s="741">
        <v>41.949539999999999</v>
      </c>
      <c r="C24" s="741">
        <v>49.393899999999995</v>
      </c>
      <c r="D24" s="742">
        <f t="shared" si="0"/>
        <v>-0.15071415701129076</v>
      </c>
      <c r="E24" s="159"/>
      <c r="F24" s="159"/>
      <c r="G24" s="159"/>
      <c r="H24" s="159"/>
      <c r="I24" s="159"/>
      <c r="J24" s="159"/>
      <c r="K24" s="38"/>
      <c r="L24" s="417" t="s">
        <v>279</v>
      </c>
      <c r="M24" s="420">
        <v>0.46811000000000003</v>
      </c>
      <c r="N24" s="420">
        <v>93.507350000000002</v>
      </c>
      <c r="O24" s="417"/>
    </row>
    <row r="25" spans="1:15" ht="9.75" customHeight="1">
      <c r="A25" s="743" t="s">
        <v>280</v>
      </c>
      <c r="B25" s="744">
        <v>37.237279999999998</v>
      </c>
      <c r="C25" s="744">
        <v>37.327280000000002</v>
      </c>
      <c r="D25" s="745">
        <f t="shared" si="0"/>
        <v>-2.4111052292050683E-3</v>
      </c>
      <c r="E25" s="159"/>
      <c r="F25" s="159"/>
      <c r="G25" s="159"/>
      <c r="H25" s="159"/>
      <c r="I25" s="159"/>
      <c r="J25" s="159"/>
      <c r="K25" s="33"/>
      <c r="L25" s="422" t="s">
        <v>130</v>
      </c>
      <c r="M25" s="392">
        <v>0.59999000000000002</v>
      </c>
      <c r="N25" s="3">
        <v>0</v>
      </c>
      <c r="O25" s="417"/>
    </row>
    <row r="26" spans="1:15" ht="9.75" customHeight="1">
      <c r="A26" s="740" t="s">
        <v>289</v>
      </c>
      <c r="B26" s="741">
        <v>32.922269999999997</v>
      </c>
      <c r="C26" s="741">
        <v>32.93768</v>
      </c>
      <c r="D26" s="742">
        <f t="shared" si="0"/>
        <v>-4.6785323070730467E-4</v>
      </c>
      <c r="E26" s="159"/>
      <c r="F26" s="159"/>
      <c r="G26" s="159"/>
      <c r="H26" s="159"/>
      <c r="I26" s="159"/>
      <c r="J26" s="159"/>
      <c r="K26" s="33"/>
      <c r="L26" s="417" t="s">
        <v>125</v>
      </c>
      <c r="M26" s="420">
        <v>3.5316099999999997</v>
      </c>
      <c r="N26" s="420">
        <v>3.2308500000000002</v>
      </c>
      <c r="O26" s="417"/>
    </row>
    <row r="27" spans="1:15" ht="9.75" customHeight="1">
      <c r="A27" s="743" t="s">
        <v>285</v>
      </c>
      <c r="B27" s="744">
        <v>27.94117</v>
      </c>
      <c r="C27" s="744">
        <v>16.99982</v>
      </c>
      <c r="D27" s="745">
        <f t="shared" si="0"/>
        <v>0.64361563828322899</v>
      </c>
      <c r="E27" s="159"/>
      <c r="F27" s="159"/>
      <c r="G27" s="159"/>
      <c r="H27" s="159"/>
      <c r="I27" s="159"/>
      <c r="J27" s="159"/>
      <c r="K27" s="33"/>
      <c r="L27" s="417" t="s">
        <v>126</v>
      </c>
      <c r="M27" s="420">
        <v>3.6</v>
      </c>
      <c r="N27" s="420">
        <v>3.2</v>
      </c>
      <c r="O27" s="417"/>
    </row>
    <row r="28" spans="1:15" ht="9.75" customHeight="1">
      <c r="A28" s="740" t="s">
        <v>111</v>
      </c>
      <c r="B28" s="741">
        <v>26.998449999999998</v>
      </c>
      <c r="C28" s="741">
        <v>26.39648</v>
      </c>
      <c r="D28" s="742">
        <f t="shared" si="0"/>
        <v>2.2804934597340232E-2</v>
      </c>
      <c r="E28" s="159"/>
      <c r="F28" s="159"/>
      <c r="G28" s="159"/>
      <c r="H28" s="159"/>
      <c r="I28" s="159"/>
      <c r="J28" s="159"/>
      <c r="K28" s="33"/>
      <c r="L28" s="417" t="s">
        <v>127</v>
      </c>
      <c r="M28" s="420">
        <v>3.7729999999999997</v>
      </c>
      <c r="N28" s="420">
        <v>3.8529999999999998</v>
      </c>
      <c r="O28" s="417"/>
    </row>
    <row r="29" spans="1:15" ht="9.75" customHeight="1">
      <c r="A29" s="746" t="s">
        <v>132</v>
      </c>
      <c r="B29" s="747">
        <v>20.21865</v>
      </c>
      <c r="C29" s="747"/>
      <c r="D29" s="748" t="str">
        <f t="shared" si="0"/>
        <v/>
      </c>
      <c r="E29" s="159"/>
      <c r="F29" s="159"/>
      <c r="G29" s="159"/>
      <c r="H29" s="159"/>
      <c r="I29" s="159"/>
      <c r="J29" s="159"/>
      <c r="K29" s="33"/>
      <c r="L29" s="418" t="s">
        <v>124</v>
      </c>
      <c r="M29" s="420">
        <v>5.04</v>
      </c>
      <c r="N29" s="420">
        <v>0</v>
      </c>
      <c r="O29" s="417"/>
    </row>
    <row r="30" spans="1:15" ht="9.75" customHeight="1">
      <c r="A30" s="749" t="s">
        <v>548</v>
      </c>
      <c r="B30" s="750">
        <v>20.100000000000001</v>
      </c>
      <c r="C30" s="750"/>
      <c r="D30" s="751" t="str">
        <f t="shared" si="0"/>
        <v/>
      </c>
      <c r="E30" s="159"/>
      <c r="F30" s="159"/>
      <c r="G30" s="159"/>
      <c r="H30" s="159"/>
      <c r="I30" s="159"/>
      <c r="J30" s="159"/>
      <c r="K30" s="33"/>
      <c r="L30" s="373" t="s">
        <v>286</v>
      </c>
      <c r="M30" s="420">
        <v>7.4263000000000003</v>
      </c>
      <c r="N30" s="420">
        <v>4.5601000000000003</v>
      </c>
      <c r="O30" s="417"/>
    </row>
    <row r="31" spans="1:15" ht="9.75" customHeight="1">
      <c r="A31" s="752" t="s">
        <v>112</v>
      </c>
      <c r="B31" s="753">
        <v>19.64</v>
      </c>
      <c r="C31" s="753">
        <v>0</v>
      </c>
      <c r="D31" s="754" t="str">
        <f t="shared" si="0"/>
        <v/>
      </c>
      <c r="E31" s="159"/>
      <c r="F31" s="159"/>
      <c r="G31" s="159"/>
      <c r="H31" s="159"/>
      <c r="I31" s="159"/>
      <c r="J31" s="159"/>
      <c r="K31" s="33"/>
      <c r="L31" s="373" t="s">
        <v>123</v>
      </c>
      <c r="M31" s="420">
        <v>8.0326400000000007</v>
      </c>
      <c r="N31" s="420">
        <v>20.301360000000003</v>
      </c>
      <c r="O31" s="417"/>
    </row>
    <row r="32" spans="1:15" ht="9.75" customHeight="1">
      <c r="A32" s="749" t="s">
        <v>113</v>
      </c>
      <c r="B32" s="750">
        <v>19.460709999999999</v>
      </c>
      <c r="C32" s="750"/>
      <c r="D32" s="751" t="str">
        <f t="shared" si="0"/>
        <v/>
      </c>
      <c r="E32" s="159"/>
      <c r="F32" s="159"/>
      <c r="G32" s="159"/>
      <c r="H32" s="159"/>
      <c r="I32" s="159"/>
      <c r="J32" s="159"/>
      <c r="K32" s="33"/>
      <c r="L32" s="417" t="s">
        <v>118</v>
      </c>
      <c r="M32" s="420">
        <v>8.3485700000000005</v>
      </c>
      <c r="N32" s="420">
        <v>6.8383699999999994</v>
      </c>
      <c r="O32" s="417"/>
    </row>
    <row r="33" spans="1:15" ht="9.75" customHeight="1">
      <c r="A33" s="752" t="s">
        <v>749</v>
      </c>
      <c r="B33" s="753">
        <v>19.28547</v>
      </c>
      <c r="C33" s="753"/>
      <c r="D33" s="754" t="str">
        <f t="shared" si="0"/>
        <v/>
      </c>
      <c r="E33" s="159"/>
      <c r="F33" s="159"/>
      <c r="G33" s="159"/>
      <c r="H33" s="159"/>
      <c r="I33" s="159"/>
      <c r="J33" s="159"/>
      <c r="K33" s="33"/>
      <c r="L33" s="373" t="s">
        <v>114</v>
      </c>
      <c r="M33" s="420">
        <v>12.44139</v>
      </c>
      <c r="N33" s="420">
        <v>19.433199999999999</v>
      </c>
      <c r="O33" s="417"/>
    </row>
    <row r="34" spans="1:15" ht="9.75" customHeight="1">
      <c r="A34" s="749" t="s">
        <v>106</v>
      </c>
      <c r="B34" s="750">
        <v>16.338909999999998</v>
      </c>
      <c r="C34" s="750">
        <v>17.57508</v>
      </c>
      <c r="D34" s="751">
        <f t="shared" si="0"/>
        <v>-7.0336521939018293E-2</v>
      </c>
      <c r="E34" s="159"/>
      <c r="F34" s="159"/>
      <c r="G34" s="159"/>
      <c r="H34" s="159"/>
      <c r="I34" s="159"/>
      <c r="J34" s="159"/>
      <c r="K34" s="33"/>
      <c r="L34" s="417" t="s">
        <v>116</v>
      </c>
      <c r="M34" s="420">
        <v>14.48199</v>
      </c>
      <c r="N34" s="420">
        <v>0</v>
      </c>
      <c r="O34" s="417"/>
    </row>
    <row r="35" spans="1:15" ht="9.75" customHeight="1">
      <c r="A35" s="752" t="s">
        <v>116</v>
      </c>
      <c r="B35" s="753">
        <v>14.48199</v>
      </c>
      <c r="C35" s="753">
        <v>0</v>
      </c>
      <c r="D35" s="754" t="str">
        <f t="shared" si="0"/>
        <v/>
      </c>
      <c r="E35" s="159"/>
      <c r="F35" s="159"/>
      <c r="G35" s="159"/>
      <c r="H35" s="159"/>
      <c r="I35" s="159"/>
      <c r="J35" s="159"/>
      <c r="K35" s="33"/>
      <c r="L35" s="418" t="s">
        <v>106</v>
      </c>
      <c r="M35" s="420">
        <v>16.338909999999998</v>
      </c>
      <c r="N35" s="420">
        <v>17.57508</v>
      </c>
      <c r="O35" s="417"/>
    </row>
    <row r="36" spans="1:15" ht="9.75" customHeight="1">
      <c r="A36" s="749" t="s">
        <v>114</v>
      </c>
      <c r="B36" s="750">
        <v>12.44139</v>
      </c>
      <c r="C36" s="750">
        <v>19.433199999999999</v>
      </c>
      <c r="D36" s="751">
        <f t="shared" si="0"/>
        <v>-0.35978685960109502</v>
      </c>
      <c r="E36" s="159"/>
      <c r="F36" s="159"/>
      <c r="G36" s="159"/>
      <c r="H36" s="159"/>
      <c r="I36" s="159"/>
      <c r="J36" s="159"/>
      <c r="K36" s="43"/>
      <c r="L36" s="373" t="s">
        <v>749</v>
      </c>
      <c r="M36" s="420">
        <v>19.28547</v>
      </c>
      <c r="N36" s="420"/>
      <c r="O36" s="417"/>
    </row>
    <row r="37" spans="1:15" ht="9.75" customHeight="1">
      <c r="A37" s="752" t="s">
        <v>118</v>
      </c>
      <c r="B37" s="753">
        <v>8.3485700000000005</v>
      </c>
      <c r="C37" s="753">
        <v>6.8383699999999994</v>
      </c>
      <c r="D37" s="754">
        <f t="shared" si="0"/>
        <v>0.22084210126097314</v>
      </c>
      <c r="E37" s="159"/>
      <c r="F37" s="159"/>
      <c r="G37" s="159"/>
      <c r="H37" s="159"/>
      <c r="I37" s="159"/>
      <c r="J37" s="159"/>
      <c r="K37" s="43"/>
      <c r="L37" s="422" t="s">
        <v>113</v>
      </c>
      <c r="M37" s="392">
        <v>19.460709999999999</v>
      </c>
      <c r="O37" s="417"/>
    </row>
    <row r="38" spans="1:15" ht="9.75" customHeight="1">
      <c r="A38" s="749" t="s">
        <v>123</v>
      </c>
      <c r="B38" s="750">
        <v>8.0326400000000007</v>
      </c>
      <c r="C38" s="750">
        <v>20.301360000000003</v>
      </c>
      <c r="D38" s="751">
        <f t="shared" si="0"/>
        <v>-0.60432995621968177</v>
      </c>
      <c r="E38" s="159"/>
      <c r="F38" s="159"/>
      <c r="G38" s="159"/>
      <c r="H38" s="159"/>
      <c r="I38" s="159"/>
      <c r="J38" s="159"/>
      <c r="K38" s="38"/>
      <c r="L38" s="373" t="s">
        <v>112</v>
      </c>
      <c r="M38" s="420">
        <v>19.64</v>
      </c>
      <c r="N38" s="420">
        <v>0</v>
      </c>
      <c r="O38" s="417"/>
    </row>
    <row r="39" spans="1:15" ht="9.75" customHeight="1">
      <c r="A39" s="752" t="s">
        <v>286</v>
      </c>
      <c r="B39" s="753">
        <v>7.4263000000000003</v>
      </c>
      <c r="C39" s="753">
        <v>4.5601000000000003</v>
      </c>
      <c r="D39" s="754">
        <f t="shared" si="0"/>
        <v>0.62853884783228442</v>
      </c>
      <c r="E39" s="159"/>
      <c r="F39" s="159"/>
      <c r="G39" s="159"/>
      <c r="H39" s="159"/>
      <c r="I39" s="159"/>
      <c r="J39" s="159"/>
      <c r="K39" s="38"/>
      <c r="L39" s="373" t="s">
        <v>548</v>
      </c>
      <c r="M39" s="420">
        <v>20.100000000000001</v>
      </c>
      <c r="N39" s="420"/>
      <c r="O39" s="417"/>
    </row>
    <row r="40" spans="1:15" ht="9.75" customHeight="1">
      <c r="A40" s="749" t="s">
        <v>124</v>
      </c>
      <c r="B40" s="750">
        <v>5.04</v>
      </c>
      <c r="C40" s="750">
        <v>0</v>
      </c>
      <c r="D40" s="751" t="str">
        <f t="shared" si="0"/>
        <v/>
      </c>
      <c r="E40" s="159"/>
      <c r="F40" s="159"/>
      <c r="G40" s="159"/>
      <c r="H40" s="159"/>
      <c r="I40" s="159"/>
      <c r="J40" s="159"/>
      <c r="K40" s="38"/>
      <c r="L40" s="373" t="s">
        <v>132</v>
      </c>
      <c r="M40" s="420">
        <v>20.21865</v>
      </c>
      <c r="N40" s="420"/>
      <c r="O40" s="417"/>
    </row>
    <row r="41" spans="1:15" ht="9.75" customHeight="1">
      <c r="A41" s="752" t="s">
        <v>127</v>
      </c>
      <c r="B41" s="753">
        <v>3.7729999999999997</v>
      </c>
      <c r="C41" s="753">
        <v>3.8529999999999998</v>
      </c>
      <c r="D41" s="754">
        <f t="shared" si="0"/>
        <v>-2.0763041785621605E-2</v>
      </c>
      <c r="E41" s="159"/>
      <c r="F41" s="159"/>
      <c r="G41" s="159"/>
      <c r="H41" s="159"/>
      <c r="I41" s="159"/>
      <c r="J41" s="159"/>
      <c r="K41" s="43"/>
      <c r="L41" s="373" t="s">
        <v>111</v>
      </c>
      <c r="M41" s="420">
        <v>26.998449999999998</v>
      </c>
      <c r="N41" s="420">
        <v>26.39648</v>
      </c>
      <c r="O41" s="417"/>
    </row>
    <row r="42" spans="1:15" ht="9.75" customHeight="1">
      <c r="A42" s="749" t="s">
        <v>126</v>
      </c>
      <c r="B42" s="750">
        <v>3.6</v>
      </c>
      <c r="C42" s="750">
        <v>3.2</v>
      </c>
      <c r="D42" s="751">
        <f t="shared" si="0"/>
        <v>0.125</v>
      </c>
      <c r="E42" s="159"/>
      <c r="F42" s="159"/>
      <c r="G42" s="159"/>
      <c r="H42" s="159"/>
      <c r="I42" s="159"/>
      <c r="J42" s="159"/>
      <c r="K42" s="43"/>
      <c r="L42" s="417" t="s">
        <v>285</v>
      </c>
      <c r="M42" s="420">
        <v>27.94117</v>
      </c>
      <c r="N42" s="420">
        <v>16.99982</v>
      </c>
      <c r="O42" s="417"/>
    </row>
    <row r="43" spans="1:15" ht="9.75" customHeight="1">
      <c r="A43" s="752" t="s">
        <v>125</v>
      </c>
      <c r="B43" s="753">
        <v>3.5316099999999997</v>
      </c>
      <c r="C43" s="753">
        <v>3.2308500000000002</v>
      </c>
      <c r="D43" s="754">
        <f t="shared" si="0"/>
        <v>9.3090053701038178E-2</v>
      </c>
      <c r="E43" s="159"/>
      <c r="F43" s="159"/>
      <c r="G43" s="159"/>
      <c r="H43" s="159"/>
      <c r="I43" s="159"/>
      <c r="J43" s="159"/>
      <c r="K43" s="43"/>
      <c r="L43" s="373" t="s">
        <v>289</v>
      </c>
      <c r="M43" s="420">
        <v>32.922269999999997</v>
      </c>
      <c r="N43" s="420">
        <v>32.93768</v>
      </c>
      <c r="O43" s="417"/>
    </row>
    <row r="44" spans="1:15" ht="9.75" customHeight="1">
      <c r="A44" s="749" t="s">
        <v>130</v>
      </c>
      <c r="B44" s="750">
        <v>0.59999000000000002</v>
      </c>
      <c r="C44" s="750">
        <v>0</v>
      </c>
      <c r="D44" s="751" t="str">
        <f t="shared" si="0"/>
        <v/>
      </c>
      <c r="E44" s="159"/>
      <c r="F44" s="159"/>
      <c r="G44" s="159"/>
      <c r="H44" s="159"/>
      <c r="I44" s="159"/>
      <c r="J44" s="159"/>
      <c r="K44" s="160"/>
      <c r="L44" s="373" t="s">
        <v>280</v>
      </c>
      <c r="M44" s="420">
        <v>37.237279999999998</v>
      </c>
      <c r="N44" s="420">
        <v>37.327280000000002</v>
      </c>
      <c r="O44" s="417"/>
    </row>
    <row r="45" spans="1:15" ht="9.75" customHeight="1">
      <c r="A45" s="752" t="s">
        <v>279</v>
      </c>
      <c r="B45" s="753">
        <v>0.46811000000000003</v>
      </c>
      <c r="C45" s="753">
        <v>93.507350000000002</v>
      </c>
      <c r="D45" s="754">
        <f t="shared" si="0"/>
        <v>-0.9949938694658762</v>
      </c>
      <c r="E45" s="159"/>
      <c r="F45" s="159"/>
      <c r="G45" s="159"/>
      <c r="H45" s="159"/>
      <c r="I45" s="159"/>
      <c r="J45" s="159"/>
      <c r="L45" s="417" t="s">
        <v>110</v>
      </c>
      <c r="M45" s="420">
        <v>41.949539999999999</v>
      </c>
      <c r="N45" s="420">
        <v>49.393899999999995</v>
      </c>
      <c r="O45" s="417"/>
    </row>
    <row r="46" spans="1:15" ht="9.75" customHeight="1">
      <c r="A46" s="749" t="s">
        <v>133</v>
      </c>
      <c r="B46" s="750">
        <v>0</v>
      </c>
      <c r="C46" s="750">
        <v>0</v>
      </c>
      <c r="D46" s="751" t="str">
        <f t="shared" si="0"/>
        <v/>
      </c>
      <c r="E46" s="159"/>
      <c r="F46" s="159"/>
      <c r="G46" s="159"/>
      <c r="H46" s="159"/>
      <c r="I46" s="159"/>
      <c r="J46" s="159"/>
      <c r="L46" s="419" t="s">
        <v>105</v>
      </c>
      <c r="M46" s="420">
        <v>50.580829999999999</v>
      </c>
      <c r="N46" s="420">
        <v>83.772379999999998</v>
      </c>
      <c r="O46" s="417"/>
    </row>
    <row r="47" spans="1:15" ht="9.75" customHeight="1">
      <c r="A47" s="752" t="s">
        <v>277</v>
      </c>
      <c r="B47" s="753">
        <v>0</v>
      </c>
      <c r="C47" s="753">
        <v>0</v>
      </c>
      <c r="D47" s="754" t="str">
        <f t="shared" si="0"/>
        <v/>
      </c>
      <c r="E47" s="159"/>
      <c r="F47" s="159"/>
      <c r="G47" s="159"/>
      <c r="H47" s="159"/>
      <c r="I47" s="159"/>
      <c r="J47" s="159"/>
      <c r="L47" s="417" t="s">
        <v>107</v>
      </c>
      <c r="M47" s="420">
        <v>68.84151</v>
      </c>
      <c r="N47" s="420"/>
      <c r="O47" s="417"/>
    </row>
    <row r="48" spans="1:15" ht="9.75" customHeight="1">
      <c r="A48" s="749" t="s">
        <v>121</v>
      </c>
      <c r="B48" s="750">
        <v>0</v>
      </c>
      <c r="C48" s="750">
        <v>0</v>
      </c>
      <c r="D48" s="751" t="str">
        <f t="shared" si="0"/>
        <v/>
      </c>
      <c r="E48" s="159"/>
      <c r="F48" s="159"/>
      <c r="G48" s="159"/>
      <c r="H48" s="159"/>
      <c r="I48" s="159"/>
      <c r="J48" s="159"/>
      <c r="L48" s="417" t="s">
        <v>697</v>
      </c>
      <c r="M48" s="420">
        <v>90.123379999999997</v>
      </c>
      <c r="N48" s="420">
        <v>90.278629999999993</v>
      </c>
      <c r="O48" s="417"/>
    </row>
    <row r="49" spans="1:15" ht="9.75" customHeight="1">
      <c r="A49" s="752" t="s">
        <v>122</v>
      </c>
      <c r="B49" s="753">
        <v>0</v>
      </c>
      <c r="C49" s="753">
        <v>0</v>
      </c>
      <c r="D49" s="754" t="str">
        <f t="shared" si="0"/>
        <v/>
      </c>
      <c r="E49" s="159"/>
      <c r="F49" s="159"/>
      <c r="G49" s="159"/>
      <c r="H49" s="159"/>
      <c r="I49" s="159"/>
      <c r="J49" s="159"/>
      <c r="L49" s="373" t="s">
        <v>108</v>
      </c>
      <c r="M49" s="420">
        <v>92.023880000000005</v>
      </c>
      <c r="N49" s="420">
        <v>56.634650000000001</v>
      </c>
      <c r="O49" s="417"/>
    </row>
    <row r="50" spans="1:15" ht="9.75" customHeight="1">
      <c r="A50" s="749" t="s">
        <v>129</v>
      </c>
      <c r="B50" s="750">
        <v>0</v>
      </c>
      <c r="C50" s="750">
        <v>0</v>
      </c>
      <c r="D50" s="751" t="str">
        <f t="shared" si="0"/>
        <v/>
      </c>
      <c r="E50" s="159"/>
      <c r="F50" s="159"/>
      <c r="G50" s="159"/>
      <c r="H50" s="159"/>
      <c r="I50" s="159"/>
      <c r="J50" s="159"/>
      <c r="L50" s="373" t="s">
        <v>104</v>
      </c>
      <c r="M50" s="420">
        <v>111.25274999999999</v>
      </c>
      <c r="N50" s="420">
        <v>110.68579</v>
      </c>
      <c r="O50" s="417"/>
    </row>
    <row r="51" spans="1:15" ht="9.75" customHeight="1">
      <c r="A51" s="752" t="s">
        <v>120</v>
      </c>
      <c r="B51" s="753">
        <v>0</v>
      </c>
      <c r="C51" s="753">
        <v>0</v>
      </c>
      <c r="D51" s="754" t="str">
        <f t="shared" si="0"/>
        <v/>
      </c>
      <c r="E51" s="159"/>
      <c r="F51" s="159"/>
      <c r="G51" s="159"/>
      <c r="H51" s="159"/>
      <c r="I51" s="159"/>
      <c r="J51" s="159"/>
      <c r="L51" s="373" t="s">
        <v>101</v>
      </c>
      <c r="M51" s="420">
        <v>164.70982999999998</v>
      </c>
      <c r="N51" s="420">
        <v>168.08004999999997</v>
      </c>
      <c r="O51" s="417"/>
    </row>
    <row r="52" spans="1:15" ht="9.75" customHeight="1">
      <c r="A52" s="749" t="s">
        <v>117</v>
      </c>
      <c r="B52" s="750">
        <v>0</v>
      </c>
      <c r="C52" s="750">
        <v>0</v>
      </c>
      <c r="D52" s="751" t="str">
        <f t="shared" si="0"/>
        <v/>
      </c>
      <c r="E52" s="159"/>
      <c r="F52" s="159"/>
      <c r="G52" s="159"/>
      <c r="H52" s="159"/>
      <c r="I52" s="159"/>
      <c r="J52" s="159"/>
      <c r="L52" s="373" t="s">
        <v>100</v>
      </c>
      <c r="M52" s="420">
        <v>183.01977000000005</v>
      </c>
      <c r="N52" s="420">
        <v>197.24307999999999</v>
      </c>
      <c r="O52" s="417"/>
    </row>
    <row r="53" spans="1:15" ht="9.75" customHeight="1">
      <c r="A53" s="752" t="s">
        <v>287</v>
      </c>
      <c r="B53" s="753">
        <v>0</v>
      </c>
      <c r="C53" s="753">
        <v>0</v>
      </c>
      <c r="D53" s="754" t="str">
        <f t="shared" si="0"/>
        <v/>
      </c>
      <c r="E53" s="159"/>
      <c r="F53" s="159"/>
      <c r="G53" s="159"/>
      <c r="H53" s="159"/>
      <c r="I53" s="159"/>
      <c r="J53" s="159"/>
      <c r="L53" s="373" t="s">
        <v>102</v>
      </c>
      <c r="M53" s="420">
        <v>192.97874000000002</v>
      </c>
      <c r="N53" s="420">
        <v>197.39031</v>
      </c>
      <c r="O53" s="417"/>
    </row>
    <row r="54" spans="1:15" ht="9.75" customHeight="1">
      <c r="A54" s="749" t="s">
        <v>288</v>
      </c>
      <c r="B54" s="750">
        <v>0</v>
      </c>
      <c r="C54" s="750">
        <v>129.16291000000001</v>
      </c>
      <c r="D54" s="751">
        <f t="shared" si="0"/>
        <v>-1</v>
      </c>
      <c r="E54" s="159"/>
      <c r="F54" s="159"/>
      <c r="G54" s="159"/>
      <c r="H54" s="159"/>
      <c r="I54" s="159"/>
      <c r="J54" s="159"/>
      <c r="L54" s="373" t="s">
        <v>103</v>
      </c>
      <c r="M54" s="420">
        <v>216.76038</v>
      </c>
      <c r="N54" s="420">
        <v>215.91942999999998</v>
      </c>
      <c r="O54" s="417"/>
    </row>
    <row r="55" spans="1:15" ht="9.75" customHeight="1">
      <c r="A55" s="752" t="s">
        <v>131</v>
      </c>
      <c r="B55" s="753">
        <v>0</v>
      </c>
      <c r="C55" s="753">
        <v>0</v>
      </c>
      <c r="D55" s="754" t="str">
        <f t="shared" si="0"/>
        <v/>
      </c>
      <c r="E55" s="159"/>
      <c r="F55" s="159"/>
      <c r="G55" s="159"/>
      <c r="H55" s="159"/>
      <c r="I55" s="159"/>
      <c r="J55" s="159"/>
      <c r="L55" s="373" t="s">
        <v>284</v>
      </c>
      <c r="M55" s="420">
        <v>353.78869999999995</v>
      </c>
      <c r="N55" s="420">
        <v>361.23822000000001</v>
      </c>
      <c r="O55" s="417"/>
    </row>
    <row r="56" spans="1:15" ht="9.75" customHeight="1">
      <c r="A56" s="749" t="s">
        <v>119</v>
      </c>
      <c r="B56" s="750">
        <v>0</v>
      </c>
      <c r="C56" s="750">
        <v>0</v>
      </c>
      <c r="D56" s="751" t="str">
        <f t="shared" si="0"/>
        <v/>
      </c>
      <c r="E56" s="159"/>
      <c r="F56" s="159"/>
      <c r="G56" s="159"/>
      <c r="H56" s="159"/>
      <c r="I56" s="159"/>
      <c r="J56" s="159"/>
      <c r="L56" s="373" t="s">
        <v>96</v>
      </c>
      <c r="M56" s="420">
        <v>403.77977999999996</v>
      </c>
      <c r="N56" s="420">
        <v>1105.33825</v>
      </c>
      <c r="O56" s="417"/>
    </row>
    <row r="57" spans="1:15" ht="9.75" customHeight="1">
      <c r="A57" s="752" t="s">
        <v>109</v>
      </c>
      <c r="B57" s="753">
        <v>0</v>
      </c>
      <c r="C57" s="753">
        <v>172.17124999999999</v>
      </c>
      <c r="D57" s="754">
        <f t="shared" si="0"/>
        <v>-1</v>
      </c>
      <c r="E57" s="159"/>
      <c r="F57" s="159"/>
      <c r="G57" s="159"/>
      <c r="H57" s="159"/>
      <c r="I57" s="159"/>
      <c r="J57" s="159"/>
      <c r="L57" s="373" t="s">
        <v>99</v>
      </c>
      <c r="M57" s="420">
        <v>408.46721000000002</v>
      </c>
      <c r="N57" s="420">
        <v>327.91179</v>
      </c>
      <c r="O57" s="417"/>
    </row>
    <row r="58" spans="1:15" ht="9.75" customHeight="1">
      <c r="A58" s="749" t="s">
        <v>115</v>
      </c>
      <c r="B58" s="750">
        <v>0</v>
      </c>
      <c r="C58" s="750">
        <v>122.69233</v>
      </c>
      <c r="D58" s="751">
        <f t="shared" si="0"/>
        <v>-1</v>
      </c>
      <c r="E58" s="159"/>
      <c r="F58" s="159"/>
      <c r="G58" s="159"/>
      <c r="H58" s="159"/>
      <c r="I58" s="159"/>
      <c r="J58" s="159"/>
      <c r="L58" s="373" t="s">
        <v>278</v>
      </c>
      <c r="M58" s="420">
        <v>464.36599999999999</v>
      </c>
      <c r="N58" s="420">
        <v>455.30390999999997</v>
      </c>
      <c r="O58" s="417"/>
    </row>
    <row r="59" spans="1:15" ht="9.75" customHeight="1">
      <c r="A59" s="732" t="s">
        <v>136</v>
      </c>
      <c r="B59" s="733"/>
      <c r="C59" s="733">
        <v>238.51834000000002</v>
      </c>
      <c r="D59" s="754">
        <f t="shared" si="0"/>
        <v>-1</v>
      </c>
      <c r="E59" s="159"/>
      <c r="F59" s="159"/>
      <c r="G59" s="159"/>
      <c r="H59" s="159"/>
      <c r="I59" s="159"/>
      <c r="J59" s="159"/>
      <c r="L59" s="417" t="s">
        <v>281</v>
      </c>
      <c r="M59" s="420">
        <v>562.00026000000003</v>
      </c>
      <c r="N59" s="420">
        <v>0</v>
      </c>
      <c r="O59" s="417"/>
    </row>
    <row r="60" spans="1:15" ht="9.75" customHeight="1">
      <c r="A60" s="755" t="s">
        <v>135</v>
      </c>
      <c r="B60" s="756"/>
      <c r="C60" s="756">
        <v>11.861000000000001</v>
      </c>
      <c r="D60" s="757">
        <f t="shared" si="0"/>
        <v>-1</v>
      </c>
      <c r="E60" s="159"/>
      <c r="F60" s="159"/>
      <c r="G60" s="159"/>
      <c r="H60" s="159"/>
      <c r="I60" s="159"/>
      <c r="J60" s="159"/>
      <c r="L60" s="373" t="s">
        <v>98</v>
      </c>
      <c r="M60" s="420">
        <v>787.60464000000002</v>
      </c>
      <c r="N60" s="420">
        <v>851.45999999999992</v>
      </c>
      <c r="O60" s="417"/>
    </row>
    <row r="61" spans="1:15" ht="9.75" customHeight="1">
      <c r="A61" s="732" t="s">
        <v>128</v>
      </c>
      <c r="B61" s="733"/>
      <c r="C61" s="733">
        <v>0</v>
      </c>
      <c r="D61" s="745" t="str">
        <f t="shared" si="0"/>
        <v/>
      </c>
      <c r="E61" s="159"/>
      <c r="F61" s="159"/>
      <c r="G61" s="159"/>
      <c r="H61" s="159"/>
      <c r="I61" s="159"/>
      <c r="J61" s="159"/>
      <c r="L61" s="373" t="s">
        <v>97</v>
      </c>
      <c r="M61" s="420">
        <v>926.37645999999995</v>
      </c>
      <c r="N61" s="420">
        <v>899.98611000000017</v>
      </c>
      <c r="O61" s="417"/>
    </row>
    <row r="62" spans="1:15" ht="9.75" customHeight="1">
      <c r="A62" s="740" t="s">
        <v>134</v>
      </c>
      <c r="B62" s="741"/>
      <c r="C62" s="741">
        <v>20.295780000000001</v>
      </c>
      <c r="D62" s="742">
        <f t="shared" si="0"/>
        <v>-1</v>
      </c>
      <c r="E62" s="159"/>
      <c r="F62" s="159"/>
      <c r="G62" s="159"/>
      <c r="H62" s="159"/>
      <c r="I62" s="159"/>
      <c r="J62" s="159"/>
      <c r="L62" s="373" t="s">
        <v>283</v>
      </c>
      <c r="M62" s="420">
        <v>1213.1831199999997</v>
      </c>
      <c r="N62" s="420">
        <v>407.56466</v>
      </c>
      <c r="O62" s="417"/>
    </row>
    <row r="63" spans="1:15" ht="9.75" customHeight="1">
      <c r="A63" s="734" t="s">
        <v>44</v>
      </c>
      <c r="B63" s="735">
        <f>SUM(B7:B62)</f>
        <v>6639.6932899999993</v>
      </c>
      <c r="C63" s="735">
        <f>SUM(C7:C62)</f>
        <v>6559.0633400000015</v>
      </c>
      <c r="D63" s="736">
        <f t="shared" si="0"/>
        <v>1.2292906139247162E-2</v>
      </c>
      <c r="E63" s="203"/>
      <c r="F63" s="203"/>
      <c r="G63" s="203"/>
      <c r="H63" s="204"/>
      <c r="I63" s="204"/>
      <c r="J63" s="204"/>
      <c r="L63" s="373"/>
      <c r="M63" s="420"/>
      <c r="N63" s="420"/>
    </row>
    <row r="64" spans="1:15" ht="32.25" customHeight="1">
      <c r="A64" s="895" t="str">
        <f>"Cuadro N° 8: Participación de las empresas generadoras del COES en la máxima potencia coincidente (MW) en "&amp;'1. Resumen'!Q4</f>
        <v>Cuadro N° 8: Participación de las empresas generadoras del COES en la máxima potencia coincidente (MW) en marzo</v>
      </c>
      <c r="B64" s="895"/>
      <c r="C64" s="895"/>
      <c r="D64" s="895"/>
      <c r="E64" s="183"/>
      <c r="F64" s="895" t="str">
        <f>"Gráfico N° 12: Comparación de la máxima potencia coincidente  (MW) de las empresas generadoras del COES en "&amp;'1. Resumen'!Q4</f>
        <v>Gráfico N° 12: Comparación de la máxima potencia coincidente  (MW) de las empresas generadoras del COES en marzo</v>
      </c>
      <c r="G64" s="895"/>
      <c r="H64" s="895"/>
      <c r="I64" s="895"/>
      <c r="J64" s="895"/>
    </row>
    <row r="65" spans="1:10" ht="12.75" customHeight="1">
      <c r="A65" s="727"/>
      <c r="B65" s="727"/>
      <c r="C65" s="727"/>
      <c r="D65" s="727"/>
      <c r="E65" s="183"/>
      <c r="F65" s="727"/>
      <c r="G65" s="727"/>
      <c r="H65" s="727"/>
      <c r="I65" s="727"/>
      <c r="J65" s="727"/>
    </row>
    <row r="66" spans="1:10" ht="12.75" customHeight="1">
      <c r="A66" s="904" t="s">
        <v>554</v>
      </c>
      <c r="B66" s="904"/>
      <c r="C66" s="904"/>
      <c r="D66" s="904"/>
      <c r="E66" s="904"/>
      <c r="F66" s="904"/>
      <c r="G66" s="904"/>
      <c r="H66" s="904"/>
      <c r="I66" s="904"/>
      <c r="J66" s="904"/>
    </row>
    <row r="67" spans="1:10" ht="12.75" customHeight="1">
      <c r="A67" s="904" t="s">
        <v>748</v>
      </c>
      <c r="B67" s="904"/>
      <c r="C67" s="904"/>
      <c r="D67" s="904"/>
      <c r="E67" s="904"/>
      <c r="F67" s="904"/>
      <c r="G67" s="904"/>
      <c r="H67" s="904"/>
      <c r="I67" s="904"/>
      <c r="J67" s="904"/>
    </row>
    <row r="68" spans="1:10">
      <c r="A68" s="889"/>
      <c r="B68" s="889"/>
      <c r="C68" s="889"/>
      <c r="D68" s="889"/>
      <c r="E68" s="889"/>
      <c r="F68" s="889"/>
      <c r="G68" s="889"/>
      <c r="H68" s="889"/>
      <c r="I68" s="889"/>
      <c r="J68" s="889"/>
    </row>
    <row r="69" spans="1:10">
      <c r="A69" s="890"/>
      <c r="B69" s="890"/>
      <c r="C69" s="890"/>
      <c r="D69" s="890"/>
      <c r="E69" s="890"/>
      <c r="F69" s="890"/>
      <c r="G69" s="890"/>
      <c r="H69" s="890"/>
      <c r="I69" s="890"/>
      <c r="J69" s="890"/>
    </row>
    <row r="70" spans="1:10">
      <c r="A70" s="889"/>
      <c r="B70" s="889"/>
      <c r="C70" s="889"/>
      <c r="D70" s="889"/>
      <c r="E70" s="889"/>
      <c r="F70" s="889"/>
      <c r="G70" s="889"/>
      <c r="H70" s="889"/>
      <c r="I70" s="889"/>
      <c r="J70" s="889"/>
    </row>
    <row r="71" spans="1:10">
      <c r="A71" s="914"/>
      <c r="B71" s="914"/>
      <c r="C71" s="914"/>
      <c r="D71" s="914"/>
      <c r="E71" s="914"/>
      <c r="F71" s="914"/>
      <c r="G71" s="914"/>
      <c r="H71" s="914"/>
      <c r="I71" s="914"/>
      <c r="J71" s="914"/>
    </row>
    <row r="72" spans="1:10">
      <c r="A72" s="915"/>
      <c r="B72" s="915"/>
      <c r="C72" s="915"/>
      <c r="D72" s="915"/>
      <c r="E72" s="915"/>
      <c r="F72" s="915"/>
      <c r="G72" s="915"/>
      <c r="H72" s="915"/>
      <c r="I72" s="915"/>
      <c r="J72" s="915"/>
    </row>
  </sheetData>
  <autoFilter ref="L6:N62" xr:uid="{51C3E269-94FB-4FDB-993A-26794E6E080A}">
    <sortState ref="L7:N62">
      <sortCondition ref="M6:M62"/>
    </sortState>
  </autoFilter>
  <mergeCells count="14">
    <mergeCell ref="A68:J68"/>
    <mergeCell ref="A69:J69"/>
    <mergeCell ref="A70:J70"/>
    <mergeCell ref="A71:J71"/>
    <mergeCell ref="A72:J72"/>
    <mergeCell ref="A67:J67"/>
    <mergeCell ref="A66:J66"/>
    <mergeCell ref="A64:D64"/>
    <mergeCell ref="F64:J64"/>
    <mergeCell ref="A1:J1"/>
    <mergeCell ref="A3:A6"/>
    <mergeCell ref="B3:D3"/>
    <mergeCell ref="G3:I3"/>
    <mergeCell ref="D4:D6"/>
  </mergeCells>
  <pageMargins left="0.7" right="0.5892857142857143" top="0.86956521739130432" bottom="0.61458333333333337" header="0.3" footer="0.3"/>
  <pageSetup orientation="portrait" r:id="rId1"/>
  <headerFooter>
    <oddHeader>&amp;R&amp;7Informe de la Operación Mensual - Marzo 2018
INFSGI-MES-03-2018
10/04/2018
Versión: 01</oddHeader>
    <oddFooter>&amp;L&amp;7COES SINAC, 2018
&amp;C9&amp;R&amp;7Dirección Ejecutiva
Sub Dirección de Gestión de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FFC84-8601-4039-BAF5-E8D89E970AE5}">
  <sheetPr>
    <tabColor theme="4"/>
  </sheetPr>
  <dimension ref="A1:AL65"/>
  <sheetViews>
    <sheetView showGridLines="0" view="pageBreakPreview" topLeftCell="A24" zoomScale="130" zoomScaleNormal="100" zoomScaleSheetLayoutView="130" zoomScalePageLayoutView="130" workbookViewId="0">
      <selection activeCell="O24" sqref="O24"/>
    </sheetView>
  </sheetViews>
  <sheetFormatPr defaultRowHeight="11.25"/>
  <cols>
    <col min="1" max="1" width="7.6640625" style="95" customWidth="1"/>
    <col min="2" max="2" width="9.83203125" style="95" customWidth="1"/>
    <col min="3" max="3" width="29.6640625" style="95" customWidth="1"/>
    <col min="4" max="5" width="12.6640625" style="95" customWidth="1"/>
    <col min="6" max="6" width="12.1640625" style="95" customWidth="1"/>
    <col min="7" max="8" width="9.33203125" style="95"/>
    <col min="9" max="9" width="9.33203125" style="95" customWidth="1"/>
    <col min="10" max="11" width="9.33203125" style="610" customWidth="1"/>
    <col min="12" max="31" width="9.33203125" style="610"/>
    <col min="32" max="16384" width="9.33203125" style="95"/>
  </cols>
  <sheetData>
    <row r="1" spans="1:38" ht="11.25" customHeight="1"/>
    <row r="2" spans="1:38" ht="17.25" customHeight="1">
      <c r="A2" s="900" t="s">
        <v>299</v>
      </c>
      <c r="B2" s="900"/>
      <c r="C2" s="900"/>
      <c r="D2" s="900"/>
      <c r="E2" s="900"/>
      <c r="F2" s="900"/>
      <c r="G2" s="900"/>
      <c r="H2" s="900"/>
    </row>
    <row r="3" spans="1:38" ht="11.25" customHeight="1">
      <c r="A3" s="210"/>
      <c r="B3" s="210"/>
      <c r="C3" s="210"/>
      <c r="D3" s="210"/>
      <c r="E3" s="210"/>
      <c r="F3" s="102"/>
      <c r="G3" s="102"/>
      <c r="H3" s="102"/>
      <c r="I3" s="45"/>
      <c r="J3" s="611"/>
    </row>
    <row r="4" spans="1:38" ht="11.25" customHeight="1">
      <c r="A4" s="916" t="s">
        <v>300</v>
      </c>
      <c r="B4" s="916"/>
      <c r="C4" s="916"/>
      <c r="D4" s="916"/>
      <c r="E4" s="916"/>
      <c r="F4" s="916"/>
      <c r="G4" s="916"/>
      <c r="H4" s="916"/>
      <c r="I4" s="45"/>
      <c r="J4" s="611"/>
    </row>
    <row r="5" spans="1:38" ht="11.25" customHeight="1">
      <c r="A5" s="97"/>
      <c r="B5" s="211"/>
      <c r="C5" s="99"/>
      <c r="D5" s="99"/>
      <c r="E5" s="100"/>
      <c r="F5" s="96"/>
      <c r="G5" s="96"/>
      <c r="H5" s="101"/>
      <c r="I5" s="212"/>
      <c r="J5" s="612"/>
    </row>
    <row r="6" spans="1:38" ht="42.75" customHeight="1">
      <c r="A6" s="97"/>
      <c r="C6" s="220" t="s">
        <v>139</v>
      </c>
      <c r="D6" s="221" t="s">
        <v>720</v>
      </c>
      <c r="E6" s="221" t="s">
        <v>721</v>
      </c>
      <c r="F6" s="222" t="s">
        <v>140</v>
      </c>
      <c r="G6" s="223"/>
      <c r="H6" s="224"/>
    </row>
    <row r="7" spans="1:38" ht="11.25" customHeight="1">
      <c r="A7" s="97"/>
      <c r="C7" s="225" t="s">
        <v>141</v>
      </c>
      <c r="D7" s="226">
        <v>30.11199951</v>
      </c>
      <c r="E7" s="226">
        <v>26.37</v>
      </c>
      <c r="F7" s="227">
        <f>IF(E7=0,"",(D7-E7)/E7)</f>
        <v>0.14190365984072809</v>
      </c>
      <c r="G7" s="223"/>
      <c r="H7" s="224"/>
    </row>
    <row r="8" spans="1:38" ht="11.25" customHeight="1">
      <c r="A8" s="97"/>
      <c r="C8" s="228" t="s">
        <v>142</v>
      </c>
      <c r="D8" s="229">
        <v>130.30400090000001</v>
      </c>
      <c r="E8" s="229">
        <v>130.4</v>
      </c>
      <c r="F8" s="230">
        <f t="shared" ref="F8:F28" si="0">IF(E8=0,"",(D8-E8)/E8)</f>
        <v>-7.3618941717791585E-4</v>
      </c>
      <c r="G8" s="223"/>
      <c r="H8" s="224"/>
    </row>
    <row r="9" spans="1:38" ht="11.25" customHeight="1">
      <c r="A9" s="97"/>
      <c r="C9" s="225" t="s">
        <v>143</v>
      </c>
      <c r="D9" s="226">
        <v>103.3779984</v>
      </c>
      <c r="E9" s="226">
        <v>78.58</v>
      </c>
      <c r="F9" s="227">
        <f t="shared" si="0"/>
        <v>0.31557646220412316</v>
      </c>
      <c r="G9" s="223"/>
      <c r="H9" s="224"/>
      <c r="M9" s="613" t="s">
        <v>307</v>
      </c>
      <c r="N9" s="614"/>
      <c r="O9" s="614"/>
      <c r="P9" s="614"/>
      <c r="Q9" s="614"/>
      <c r="R9" s="614"/>
      <c r="S9" s="614"/>
      <c r="T9" s="614"/>
      <c r="U9" s="614"/>
      <c r="V9" s="614"/>
      <c r="W9" s="614"/>
      <c r="X9" s="614"/>
      <c r="Y9" s="614"/>
      <c r="Z9" s="614"/>
      <c r="AA9" s="614"/>
      <c r="AB9" s="614"/>
      <c r="AC9" s="614"/>
      <c r="AD9" s="614"/>
      <c r="AE9" s="614"/>
      <c r="AF9" s="426"/>
      <c r="AG9" s="426"/>
      <c r="AH9" s="426"/>
      <c r="AI9" s="426"/>
      <c r="AJ9" s="426"/>
      <c r="AK9" s="426"/>
      <c r="AL9" s="426"/>
    </row>
    <row r="10" spans="1:38" ht="11.25" customHeight="1">
      <c r="A10" s="97"/>
      <c r="C10" s="228" t="s">
        <v>144</v>
      </c>
      <c r="D10" s="229">
        <v>80.152000430000001</v>
      </c>
      <c r="E10" s="229">
        <v>78.760000000000005</v>
      </c>
      <c r="F10" s="230">
        <f t="shared" si="0"/>
        <v>1.76739516251904E-2</v>
      </c>
      <c r="G10" s="223"/>
      <c r="H10" s="224"/>
      <c r="M10" s="613" t="s">
        <v>308</v>
      </c>
      <c r="N10" s="614"/>
      <c r="O10" s="614"/>
      <c r="P10" s="614"/>
      <c r="Q10" s="614"/>
      <c r="R10" s="614"/>
      <c r="S10" s="614"/>
      <c r="T10" s="614"/>
      <c r="AD10" s="614"/>
      <c r="AE10" s="614"/>
      <c r="AF10" s="426"/>
      <c r="AG10" s="426"/>
      <c r="AH10" s="426"/>
      <c r="AI10" s="426"/>
      <c r="AJ10" s="426"/>
      <c r="AK10" s="426"/>
      <c r="AL10" s="426"/>
    </row>
    <row r="11" spans="1:38" ht="11.25" customHeight="1">
      <c r="A11" s="97"/>
      <c r="C11" s="225" t="s">
        <v>145</v>
      </c>
      <c r="D11" s="226">
        <v>39.305999759999999</v>
      </c>
      <c r="E11" s="226">
        <v>34.020000000000003</v>
      </c>
      <c r="F11" s="227">
        <f>IF(E11=0,"",(D11-E11)/E11)</f>
        <v>0.1553791816578482</v>
      </c>
      <c r="G11" s="223"/>
      <c r="H11" s="224"/>
      <c r="M11" s="614"/>
      <c r="N11" s="615">
        <v>2016</v>
      </c>
      <c r="O11" s="615">
        <v>2017</v>
      </c>
      <c r="P11" s="615">
        <v>2018</v>
      </c>
      <c r="Q11" s="614"/>
      <c r="R11" s="614"/>
      <c r="S11" s="614"/>
      <c r="T11" s="614"/>
      <c r="AD11" s="614"/>
      <c r="AE11" s="614"/>
      <c r="AF11" s="426"/>
      <c r="AG11" s="426"/>
      <c r="AH11" s="426"/>
      <c r="AI11" s="426"/>
      <c r="AJ11" s="426"/>
      <c r="AK11" s="426"/>
      <c r="AL11" s="426"/>
    </row>
    <row r="12" spans="1:38" ht="11.25" customHeight="1">
      <c r="A12" s="97"/>
      <c r="C12" s="228" t="s">
        <v>146</v>
      </c>
      <c r="D12" s="229">
        <v>26.350000380000001</v>
      </c>
      <c r="E12" s="229">
        <v>17.899999999999999</v>
      </c>
      <c r="F12" s="230">
        <f t="shared" si="0"/>
        <v>0.47206706033519569</v>
      </c>
      <c r="G12" s="223"/>
      <c r="H12" s="224"/>
      <c r="M12" s="616">
        <v>1</v>
      </c>
      <c r="N12" s="617">
        <v>138.54</v>
      </c>
      <c r="O12" s="617">
        <v>93.1</v>
      </c>
      <c r="P12" s="617">
        <v>104.46</v>
      </c>
      <c r="Q12" s="614"/>
      <c r="R12" s="614"/>
      <c r="S12" s="614"/>
      <c r="T12" s="614"/>
      <c r="AD12" s="614"/>
      <c r="AE12" s="614"/>
      <c r="AF12" s="426"/>
      <c r="AG12" s="426"/>
      <c r="AH12" s="426"/>
      <c r="AI12" s="426"/>
      <c r="AJ12" s="426"/>
      <c r="AK12" s="426"/>
      <c r="AL12" s="426"/>
    </row>
    <row r="13" spans="1:38" ht="11.25" customHeight="1">
      <c r="A13" s="97"/>
      <c r="C13" s="225" t="s">
        <v>147</v>
      </c>
      <c r="D13" s="226">
        <v>100.7200012</v>
      </c>
      <c r="E13" s="226">
        <v>84.18</v>
      </c>
      <c r="F13" s="227">
        <f t="shared" si="0"/>
        <v>0.19648373960560692</v>
      </c>
      <c r="G13" s="223"/>
      <c r="H13" s="224"/>
      <c r="M13" s="616">
        <v>2</v>
      </c>
      <c r="N13" s="617">
        <v>140.53</v>
      </c>
      <c r="O13" s="617">
        <v>93.1</v>
      </c>
      <c r="P13" s="617">
        <v>103.4720001</v>
      </c>
      <c r="Q13" s="614"/>
      <c r="R13" s="614"/>
      <c r="S13" s="614"/>
      <c r="T13" s="614"/>
      <c r="AD13" s="614"/>
      <c r="AE13" s="614"/>
      <c r="AF13" s="426"/>
      <c r="AG13" s="426"/>
      <c r="AH13" s="426"/>
      <c r="AI13" s="426"/>
      <c r="AJ13" s="426"/>
      <c r="AK13" s="426"/>
      <c r="AL13" s="426"/>
    </row>
    <row r="14" spans="1:38" ht="11.25" customHeight="1">
      <c r="A14" s="97"/>
      <c r="C14" s="228" t="s">
        <v>148</v>
      </c>
      <c r="D14" s="229">
        <v>228.26499939999999</v>
      </c>
      <c r="E14" s="229">
        <v>234.15</v>
      </c>
      <c r="F14" s="230">
        <f t="shared" si="0"/>
        <v>-2.5133464018791424E-2</v>
      </c>
      <c r="G14" s="223"/>
      <c r="H14" s="224"/>
      <c r="M14" s="616">
        <v>3</v>
      </c>
      <c r="N14" s="617">
        <v>140.53</v>
      </c>
      <c r="O14" s="617">
        <v>98.74</v>
      </c>
      <c r="P14" s="617">
        <v>106.08699799999999</v>
      </c>
      <c r="Q14" s="614"/>
      <c r="R14" s="614"/>
      <c r="S14" s="614"/>
      <c r="T14" s="614"/>
      <c r="AD14" s="614"/>
      <c r="AE14" s="614"/>
      <c r="AF14" s="426"/>
      <c r="AG14" s="426"/>
      <c r="AH14" s="426"/>
      <c r="AI14" s="426"/>
      <c r="AJ14" s="426"/>
      <c r="AK14" s="426"/>
      <c r="AL14" s="426"/>
    </row>
    <row r="15" spans="1:38" ht="11.25" customHeight="1">
      <c r="A15" s="97"/>
      <c r="C15" s="225" t="s">
        <v>149</v>
      </c>
      <c r="D15" s="226">
        <v>30.030000690000001</v>
      </c>
      <c r="E15" s="226">
        <v>16.29</v>
      </c>
      <c r="F15" s="227">
        <f t="shared" si="0"/>
        <v>0.84346228913443844</v>
      </c>
      <c r="G15" s="223"/>
      <c r="H15" s="224"/>
      <c r="M15" s="616">
        <v>4</v>
      </c>
      <c r="N15" s="617">
        <v>137.43800000000002</v>
      </c>
      <c r="O15" s="617">
        <v>98.74</v>
      </c>
      <c r="P15" s="617">
        <v>112.7200012</v>
      </c>
      <c r="Q15" s="614"/>
      <c r="R15" s="614"/>
      <c r="S15" s="614"/>
      <c r="T15" s="614"/>
      <c r="AD15" s="614"/>
      <c r="AE15" s="614"/>
      <c r="AF15" s="426"/>
      <c r="AG15" s="426"/>
      <c r="AH15" s="426"/>
      <c r="AI15" s="426"/>
      <c r="AJ15" s="426"/>
      <c r="AK15" s="426"/>
      <c r="AL15" s="426"/>
    </row>
    <row r="16" spans="1:38" ht="11.25" customHeight="1">
      <c r="A16" s="97"/>
      <c r="C16" s="228" t="s">
        <v>150</v>
      </c>
      <c r="D16" s="229">
        <v>332.70800780000002</v>
      </c>
      <c r="E16" s="229">
        <v>338.77</v>
      </c>
      <c r="F16" s="230">
        <f t="shared" si="0"/>
        <v>-1.7894123446586072E-2</v>
      </c>
      <c r="G16" s="223"/>
      <c r="H16" s="224"/>
      <c r="M16" s="616">
        <v>5</v>
      </c>
      <c r="N16" s="617">
        <v>137.43800000000002</v>
      </c>
      <c r="O16" s="617">
        <v>125.15</v>
      </c>
      <c r="P16" s="617">
        <v>122.3190002</v>
      </c>
      <c r="Q16" s="614"/>
      <c r="R16" s="614"/>
      <c r="S16" s="614"/>
      <c r="T16" s="614"/>
      <c r="AD16" s="614"/>
      <c r="AE16" s="614"/>
      <c r="AF16" s="426"/>
      <c r="AG16" s="426"/>
      <c r="AH16" s="426"/>
      <c r="AI16" s="426"/>
      <c r="AJ16" s="426"/>
      <c r="AK16" s="426"/>
      <c r="AL16" s="426"/>
    </row>
    <row r="17" spans="1:38" ht="11.25" customHeight="1">
      <c r="A17" s="97"/>
      <c r="C17" s="225" t="s">
        <v>151</v>
      </c>
      <c r="D17" s="226">
        <v>192.12600710000001</v>
      </c>
      <c r="E17" s="226">
        <v>179.51</v>
      </c>
      <c r="F17" s="227">
        <f t="shared" si="0"/>
        <v>7.0280246782909131E-2</v>
      </c>
      <c r="G17" s="223"/>
      <c r="H17" s="224"/>
      <c r="M17" s="616">
        <v>6</v>
      </c>
      <c r="N17" s="617">
        <v>137.43800000000002</v>
      </c>
      <c r="O17" s="617">
        <v>125.15</v>
      </c>
      <c r="P17" s="617">
        <v>126.1559982</v>
      </c>
      <c r="Q17" s="614"/>
      <c r="R17" s="614"/>
      <c r="S17" s="614"/>
      <c r="T17" s="614"/>
      <c r="AD17" s="614"/>
      <c r="AE17" s="614"/>
      <c r="AF17" s="426"/>
      <c r="AG17" s="426"/>
      <c r="AH17" s="426"/>
      <c r="AI17" s="426"/>
      <c r="AJ17" s="426"/>
      <c r="AK17" s="426"/>
      <c r="AL17" s="426"/>
    </row>
    <row r="18" spans="1:38" ht="11.25" customHeight="1">
      <c r="A18" s="97"/>
      <c r="C18" s="228" t="s">
        <v>152</v>
      </c>
      <c r="D18" s="229">
        <v>21.903999330000001</v>
      </c>
      <c r="E18" s="229">
        <v>21.97</v>
      </c>
      <c r="F18" s="230">
        <f t="shared" si="0"/>
        <v>-3.0041269913517318E-3</v>
      </c>
      <c r="G18" s="223"/>
      <c r="H18" s="224"/>
      <c r="M18" s="616">
        <v>7</v>
      </c>
      <c r="N18" s="617">
        <v>151.05499267578099</v>
      </c>
      <c r="O18" s="617">
        <v>142.99</v>
      </c>
      <c r="P18" s="617">
        <v>142.9900055</v>
      </c>
      <c r="Q18" s="614"/>
      <c r="R18" s="614"/>
      <c r="S18" s="614"/>
      <c r="T18" s="614"/>
      <c r="AD18" s="614"/>
      <c r="AE18" s="614"/>
      <c r="AF18" s="426"/>
      <c r="AG18" s="426"/>
      <c r="AH18" s="426"/>
      <c r="AI18" s="426"/>
      <c r="AJ18" s="426"/>
      <c r="AK18" s="426"/>
      <c r="AL18" s="426"/>
    </row>
    <row r="19" spans="1:38" ht="11.25" customHeight="1">
      <c r="A19" s="97"/>
      <c r="C19" s="225" t="s">
        <v>153</v>
      </c>
      <c r="D19" s="226">
        <v>47.948001859999998</v>
      </c>
      <c r="E19" s="226">
        <v>46.71</v>
      </c>
      <c r="F19" s="227">
        <f t="shared" si="0"/>
        <v>2.6504000428173777E-2</v>
      </c>
      <c r="G19" s="223"/>
      <c r="H19" s="224"/>
      <c r="M19" s="616">
        <v>8</v>
      </c>
      <c r="N19" s="617">
        <v>151.05499267578099</v>
      </c>
      <c r="O19" s="617">
        <v>142.99</v>
      </c>
      <c r="P19" s="617">
        <v>134.13600159999999</v>
      </c>
      <c r="Q19" s="614"/>
      <c r="R19" s="614"/>
      <c r="S19" s="614"/>
      <c r="T19" s="614"/>
      <c r="AD19" s="614"/>
      <c r="AE19" s="614"/>
      <c r="AF19" s="426"/>
      <c r="AG19" s="426"/>
      <c r="AH19" s="426"/>
      <c r="AI19" s="426"/>
      <c r="AJ19" s="426"/>
      <c r="AK19" s="426"/>
      <c r="AL19" s="426"/>
    </row>
    <row r="20" spans="1:38" ht="11.25" customHeight="1">
      <c r="A20" s="97"/>
      <c r="C20" s="228" t="s">
        <v>154</v>
      </c>
      <c r="D20" s="229">
        <v>25.961000439999999</v>
      </c>
      <c r="E20" s="229">
        <v>28.81</v>
      </c>
      <c r="F20" s="230">
        <f t="shared" si="0"/>
        <v>-9.8889259284970471E-2</v>
      </c>
      <c r="G20" s="223"/>
      <c r="H20" s="224"/>
      <c r="M20" s="616">
        <v>9</v>
      </c>
      <c r="N20" s="617">
        <v>165.00500489999999</v>
      </c>
      <c r="O20" s="617">
        <v>159.53</v>
      </c>
      <c r="P20" s="617">
        <v>153.34500120000001</v>
      </c>
      <c r="Q20" s="614"/>
      <c r="R20" s="614"/>
      <c r="S20" s="614"/>
      <c r="T20" s="614"/>
      <c r="AD20" s="614"/>
      <c r="AE20" s="614"/>
      <c r="AF20" s="426"/>
      <c r="AG20" s="426"/>
      <c r="AH20" s="426"/>
      <c r="AI20" s="426"/>
      <c r="AJ20" s="426"/>
      <c r="AK20" s="426"/>
      <c r="AL20" s="426"/>
    </row>
    <row r="21" spans="1:38" ht="11.25" customHeight="1">
      <c r="A21" s="97"/>
      <c r="C21" s="225" t="s">
        <v>155</v>
      </c>
      <c r="D21" s="440" t="s">
        <v>324</v>
      </c>
      <c r="E21" s="226">
        <v>47.69</v>
      </c>
      <c r="F21" s="227"/>
      <c r="G21" s="223"/>
      <c r="H21" s="224"/>
      <c r="M21" s="616">
        <v>10</v>
      </c>
      <c r="N21" s="617">
        <v>165.00500489999999</v>
      </c>
      <c r="O21" s="617">
        <v>159.53</v>
      </c>
      <c r="P21" s="617">
        <v>153.0590057</v>
      </c>
      <c r="Q21" s="614"/>
      <c r="R21" s="614"/>
      <c r="S21" s="614"/>
      <c r="T21" s="614"/>
      <c r="AD21" s="614"/>
      <c r="AE21" s="614"/>
      <c r="AF21" s="426"/>
      <c r="AG21" s="426"/>
      <c r="AH21" s="426"/>
      <c r="AI21" s="426"/>
      <c r="AJ21" s="426"/>
      <c r="AK21" s="426"/>
      <c r="AL21" s="426"/>
    </row>
    <row r="22" spans="1:38" ht="11.25" customHeight="1">
      <c r="A22" s="97"/>
      <c r="C22" s="228" t="s">
        <v>156</v>
      </c>
      <c r="D22" s="229">
        <v>4.6630001070000002</v>
      </c>
      <c r="E22" s="229">
        <v>6.6</v>
      </c>
      <c r="F22" s="230">
        <f t="shared" si="0"/>
        <v>-0.2934848322727272</v>
      </c>
      <c r="G22" s="223"/>
      <c r="H22" s="224"/>
      <c r="M22" s="616">
        <v>11</v>
      </c>
      <c r="N22" s="617">
        <v>186.45199584960901</v>
      </c>
      <c r="O22" s="617">
        <v>184.94</v>
      </c>
      <c r="P22" s="617">
        <v>162.93200680000001</v>
      </c>
      <c r="Q22" s="618"/>
      <c r="R22" s="618"/>
      <c r="S22" s="618"/>
      <c r="T22" s="618"/>
      <c r="AD22" s="618"/>
      <c r="AE22" s="618"/>
      <c r="AF22" s="427"/>
      <c r="AG22" s="427"/>
      <c r="AH22" s="427"/>
      <c r="AI22" s="427"/>
      <c r="AJ22" s="427"/>
      <c r="AK22" s="427"/>
      <c r="AL22" s="427"/>
    </row>
    <row r="23" spans="1:38" ht="11.25" customHeight="1">
      <c r="A23" s="97"/>
      <c r="C23" s="225" t="s">
        <v>157</v>
      </c>
      <c r="D23" s="226">
        <v>7.6560001370000004</v>
      </c>
      <c r="E23" s="226">
        <v>8.81</v>
      </c>
      <c r="F23" s="227">
        <f t="shared" si="0"/>
        <v>-0.13098749863791148</v>
      </c>
      <c r="G23" s="223"/>
      <c r="H23" s="224"/>
      <c r="M23" s="616">
        <v>12</v>
      </c>
      <c r="N23" s="617">
        <v>186.45199584960901</v>
      </c>
      <c r="O23" s="617">
        <v>184.94</v>
      </c>
      <c r="P23" s="617">
        <v>172.76199339999999</v>
      </c>
      <c r="Q23" s="618"/>
      <c r="R23" s="618"/>
      <c r="S23" s="618"/>
      <c r="T23" s="618"/>
      <c r="AD23" s="618"/>
      <c r="AE23" s="618"/>
      <c r="AF23" s="427"/>
      <c r="AG23" s="427"/>
      <c r="AH23" s="427"/>
      <c r="AI23" s="427"/>
      <c r="AJ23" s="427"/>
      <c r="AK23" s="427"/>
      <c r="AL23" s="427"/>
    </row>
    <row r="24" spans="1:38" ht="11.25" customHeight="1">
      <c r="A24" s="97"/>
      <c r="C24" s="228" t="s">
        <v>301</v>
      </c>
      <c r="D24" s="229">
        <v>0.414000005</v>
      </c>
      <c r="E24" s="229">
        <v>11.08</v>
      </c>
      <c r="F24" s="230">
        <f t="shared" si="0"/>
        <v>-0.96263537861010828</v>
      </c>
      <c r="G24" s="223"/>
      <c r="H24" s="224"/>
      <c r="M24" s="616">
        <v>13</v>
      </c>
      <c r="N24" s="617">
        <v>195.64999389648401</v>
      </c>
      <c r="O24" s="617">
        <v>203.73</v>
      </c>
      <c r="P24" s="617">
        <v>182.13900760000001</v>
      </c>
      <c r="Q24" s="618"/>
      <c r="R24" s="618"/>
      <c r="S24" s="618"/>
      <c r="T24" s="618"/>
      <c r="AD24" s="618"/>
      <c r="AE24" s="618"/>
      <c r="AF24" s="427"/>
      <c r="AG24" s="427"/>
      <c r="AH24" s="427"/>
      <c r="AI24" s="427"/>
      <c r="AJ24" s="427"/>
      <c r="AK24" s="427"/>
      <c r="AL24" s="427"/>
    </row>
    <row r="25" spans="1:38" ht="11.25" customHeight="1">
      <c r="A25" s="97"/>
      <c r="C25" s="225" t="s">
        <v>158</v>
      </c>
      <c r="D25" s="226">
        <v>182.81100459999999</v>
      </c>
      <c r="E25" s="226">
        <v>203.73</v>
      </c>
      <c r="F25" s="227">
        <f t="shared" si="0"/>
        <v>-0.10267999509154273</v>
      </c>
      <c r="G25" s="223"/>
      <c r="H25" s="224"/>
      <c r="M25" s="616">
        <v>14</v>
      </c>
      <c r="N25" s="617">
        <v>195.64999389648401</v>
      </c>
      <c r="O25" s="617">
        <v>203.73</v>
      </c>
      <c r="P25" s="617"/>
      <c r="Q25" s="618"/>
      <c r="R25" s="618"/>
      <c r="S25" s="618"/>
      <c r="T25" s="618"/>
      <c r="AD25" s="618"/>
      <c r="AE25" s="618"/>
      <c r="AF25" s="427"/>
      <c r="AG25" s="427"/>
      <c r="AH25" s="427"/>
      <c r="AI25" s="427"/>
      <c r="AJ25" s="427"/>
      <c r="AK25" s="427"/>
      <c r="AL25" s="427"/>
    </row>
    <row r="26" spans="1:38" ht="11.25" customHeight="1">
      <c r="A26" s="97"/>
      <c r="C26" s="228" t="s">
        <v>159</v>
      </c>
      <c r="D26" s="229">
        <v>48.634998320000001</v>
      </c>
      <c r="E26" s="229">
        <v>46.37</v>
      </c>
      <c r="F26" s="230">
        <f t="shared" si="0"/>
        <v>4.8846200560707438E-2</v>
      </c>
      <c r="G26" s="231"/>
      <c r="H26" s="231"/>
      <c r="M26" s="616">
        <v>15</v>
      </c>
      <c r="N26" s="617">
        <v>201.93600463867099</v>
      </c>
      <c r="O26" s="617">
        <v>203.73</v>
      </c>
      <c r="P26" s="617"/>
      <c r="Q26" s="618"/>
      <c r="R26" s="618"/>
      <c r="S26" s="618"/>
      <c r="T26" s="618"/>
      <c r="AD26" s="618"/>
      <c r="AE26" s="618"/>
      <c r="AF26" s="427"/>
      <c r="AG26" s="427"/>
      <c r="AH26" s="427"/>
      <c r="AI26" s="427"/>
      <c r="AJ26" s="427"/>
      <c r="AK26" s="427"/>
      <c r="AL26" s="427"/>
    </row>
    <row r="27" spans="1:38" ht="11.25" customHeight="1">
      <c r="A27" s="97"/>
      <c r="C27" s="225" t="s">
        <v>160</v>
      </c>
      <c r="D27" s="226">
        <v>61.430999999999997</v>
      </c>
      <c r="E27" s="226">
        <v>59.16</v>
      </c>
      <c r="F27" s="227">
        <f t="shared" si="0"/>
        <v>3.8387423935091293E-2</v>
      </c>
      <c r="G27" s="231"/>
      <c r="H27" s="231"/>
      <c r="M27" s="616">
        <v>16</v>
      </c>
      <c r="N27" s="617">
        <v>201.93600463867099</v>
      </c>
      <c r="O27" s="617">
        <v>222.8</v>
      </c>
      <c r="P27" s="617"/>
      <c r="Q27" s="618"/>
      <c r="R27" s="618"/>
      <c r="S27" s="618"/>
      <c r="T27" s="618"/>
      <c r="AD27" s="618"/>
      <c r="AE27" s="618"/>
      <c r="AF27" s="427"/>
      <c r="AG27" s="427"/>
      <c r="AH27" s="427"/>
      <c r="AI27" s="427"/>
      <c r="AJ27" s="427"/>
      <c r="AK27" s="427"/>
      <c r="AL27" s="427"/>
    </row>
    <row r="28" spans="1:38" ht="11.25" customHeight="1">
      <c r="A28" s="97"/>
      <c r="C28" s="228" t="s">
        <v>161</v>
      </c>
      <c r="D28" s="229">
        <v>205.07000729999999</v>
      </c>
      <c r="E28" s="229">
        <v>400.35</v>
      </c>
      <c r="F28" s="230">
        <f t="shared" si="0"/>
        <v>-0.48777318021730992</v>
      </c>
      <c r="G28" s="231"/>
      <c r="H28" s="231"/>
      <c r="M28" s="616">
        <v>17</v>
      </c>
      <c r="N28" s="617">
        <v>201.93600463867099</v>
      </c>
      <c r="O28" s="617">
        <v>222.8</v>
      </c>
      <c r="P28" s="617"/>
      <c r="Q28" s="618"/>
      <c r="R28" s="618"/>
      <c r="S28" s="618"/>
      <c r="T28" s="618"/>
      <c r="AD28" s="618"/>
      <c r="AE28" s="618"/>
      <c r="AF28" s="427"/>
      <c r="AG28" s="427"/>
      <c r="AH28" s="427"/>
      <c r="AI28" s="427"/>
      <c r="AJ28" s="427"/>
      <c r="AK28" s="427"/>
      <c r="AL28" s="427"/>
    </row>
    <row r="29" spans="1:38" ht="35.25" customHeight="1">
      <c r="A29" s="94"/>
      <c r="C29" s="917" t="str">
        <f>"Cuadro N°9: Volúmen útil de los principales embalses y lagunas del SEIN al término del periodo mensual ("&amp;'1. Resumen'!Q7&amp;" de "&amp;'1. Resumen'!Q4&amp;") "</f>
        <v xml:space="preserve">Cuadro N°9: Volúmen útil de los principales embalses y lagunas del SEIN al término del periodo mensual (31 de marzo) </v>
      </c>
      <c r="D29" s="917"/>
      <c r="E29" s="917"/>
      <c r="F29" s="917"/>
      <c r="G29" s="231"/>
      <c r="H29" s="231"/>
      <c r="I29" s="215"/>
      <c r="J29" s="619"/>
      <c r="M29" s="616">
        <v>18</v>
      </c>
      <c r="N29" s="617">
        <v>207.58900451660099</v>
      </c>
      <c r="O29" s="617">
        <v>225.58</v>
      </c>
      <c r="P29" s="617"/>
      <c r="Q29" s="618"/>
      <c r="R29" s="618"/>
      <c r="S29" s="618"/>
      <c r="T29" s="618"/>
      <c r="AD29" s="618"/>
      <c r="AE29" s="618"/>
      <c r="AF29" s="427"/>
      <c r="AG29" s="427"/>
      <c r="AH29" s="427"/>
      <c r="AI29" s="427"/>
      <c r="AJ29" s="427"/>
      <c r="AK29" s="427"/>
      <c r="AL29" s="427"/>
    </row>
    <row r="30" spans="1:38" ht="11.25" customHeight="1">
      <c r="A30" s="94"/>
      <c r="B30" s="233"/>
      <c r="C30" s="233" t="s">
        <v>325</v>
      </c>
      <c r="D30" s="233"/>
      <c r="E30" s="233"/>
      <c r="F30" s="231"/>
      <c r="G30" s="231"/>
      <c r="H30" s="231"/>
      <c r="M30" s="616">
        <v>19</v>
      </c>
      <c r="N30" s="617">
        <v>207.58900451660099</v>
      </c>
      <c r="O30" s="617">
        <v>225.58</v>
      </c>
      <c r="P30" s="617"/>
      <c r="Q30" s="618"/>
      <c r="R30" s="618"/>
      <c r="S30" s="618"/>
      <c r="T30" s="618"/>
      <c r="AD30" s="618"/>
      <c r="AE30" s="618"/>
      <c r="AF30" s="427"/>
      <c r="AG30" s="427"/>
      <c r="AH30" s="427"/>
      <c r="AI30" s="427"/>
      <c r="AJ30" s="427"/>
      <c r="AK30" s="427"/>
      <c r="AL30" s="427"/>
    </row>
    <row r="31" spans="1:38" ht="11.25" customHeight="1">
      <c r="A31" s="94"/>
      <c r="B31" s="233"/>
      <c r="C31" s="233"/>
      <c r="D31" s="233"/>
      <c r="E31" s="233"/>
      <c r="F31" s="231"/>
      <c r="G31" s="231"/>
      <c r="H31" s="231"/>
      <c r="I31" s="215"/>
      <c r="J31" s="619"/>
      <c r="M31" s="616">
        <v>20</v>
      </c>
      <c r="N31" s="617">
        <v>205.7</v>
      </c>
      <c r="O31" s="617">
        <v>226.61</v>
      </c>
      <c r="P31" s="617"/>
      <c r="Q31" s="618"/>
      <c r="R31" s="618"/>
      <c r="S31" s="618"/>
      <c r="T31" s="618"/>
      <c r="AD31" s="618"/>
      <c r="AE31" s="618"/>
      <c r="AF31" s="427"/>
      <c r="AG31" s="427"/>
      <c r="AH31" s="427"/>
      <c r="AI31" s="427"/>
      <c r="AJ31" s="427"/>
      <c r="AK31" s="427"/>
      <c r="AL31" s="427"/>
    </row>
    <row r="32" spans="1:38" ht="11.25" customHeight="1">
      <c r="A32" s="916" t="s">
        <v>518</v>
      </c>
      <c r="B32" s="916"/>
      <c r="C32" s="916"/>
      <c r="D32" s="916"/>
      <c r="E32" s="916"/>
      <c r="F32" s="916"/>
      <c r="G32" s="916"/>
      <c r="H32" s="916"/>
      <c r="I32" s="214"/>
      <c r="J32" s="619"/>
      <c r="M32" s="616">
        <v>21</v>
      </c>
      <c r="N32" s="617">
        <v>205.7</v>
      </c>
      <c r="O32" s="617">
        <v>226.61</v>
      </c>
      <c r="P32" s="617"/>
      <c r="Q32" s="618"/>
      <c r="R32" s="618"/>
      <c r="S32" s="618"/>
      <c r="T32" s="618"/>
      <c r="AD32" s="618"/>
      <c r="AE32" s="618"/>
      <c r="AF32" s="427"/>
      <c r="AG32" s="427"/>
      <c r="AH32" s="427"/>
      <c r="AI32" s="427"/>
      <c r="AJ32" s="427"/>
      <c r="AK32" s="427"/>
      <c r="AL32" s="427"/>
    </row>
    <row r="33" spans="1:38" ht="11.25" customHeight="1">
      <c r="A33" s="94"/>
      <c r="B33" s="102"/>
      <c r="C33" s="102"/>
      <c r="D33" s="102"/>
      <c r="E33" s="102"/>
      <c r="F33" s="102"/>
      <c r="G33" s="102"/>
      <c r="H33" s="102"/>
      <c r="I33" s="214"/>
      <c r="J33" s="619"/>
      <c r="M33" s="616">
        <v>22</v>
      </c>
      <c r="N33" s="617">
        <v>204.65</v>
      </c>
      <c r="O33" s="617">
        <v>227.42</v>
      </c>
      <c r="P33" s="617"/>
      <c r="Q33" s="618"/>
      <c r="R33" s="618"/>
      <c r="S33" s="618"/>
      <c r="T33" s="618"/>
      <c r="AD33" s="618"/>
      <c r="AE33" s="618"/>
      <c r="AF33" s="427"/>
      <c r="AG33" s="427"/>
      <c r="AH33" s="427"/>
      <c r="AI33" s="427"/>
      <c r="AJ33" s="427"/>
      <c r="AK33" s="427"/>
      <c r="AL33" s="427"/>
    </row>
    <row r="34" spans="1:38" ht="11.25" customHeight="1">
      <c r="A34" s="94"/>
      <c r="B34" s="102"/>
      <c r="C34" s="102"/>
      <c r="D34" s="102"/>
      <c r="E34" s="102"/>
      <c r="F34" s="102"/>
      <c r="G34" s="102"/>
      <c r="H34" s="102"/>
      <c r="I34" s="214"/>
      <c r="J34" s="619"/>
      <c r="M34" s="616">
        <v>23</v>
      </c>
      <c r="N34" s="617">
        <v>204.65</v>
      </c>
      <c r="O34" s="617">
        <v>227.42</v>
      </c>
      <c r="P34" s="617"/>
      <c r="Q34" s="618"/>
      <c r="R34" s="618"/>
      <c r="S34" s="618"/>
      <c r="T34" s="618"/>
      <c r="AD34" s="618"/>
      <c r="AE34" s="618"/>
      <c r="AF34" s="427"/>
      <c r="AG34" s="427"/>
      <c r="AH34" s="427"/>
      <c r="AI34" s="427"/>
      <c r="AJ34" s="427"/>
      <c r="AK34" s="427"/>
      <c r="AL34" s="427"/>
    </row>
    <row r="35" spans="1:38" ht="11.25" customHeight="1">
      <c r="A35" s="94"/>
      <c r="B35" s="102"/>
      <c r="C35" s="102"/>
      <c r="D35" s="102"/>
      <c r="E35" s="102"/>
      <c r="F35" s="102"/>
      <c r="G35" s="102"/>
      <c r="H35" s="102"/>
      <c r="I35" s="216"/>
      <c r="J35" s="619"/>
      <c r="M35" s="616">
        <v>24</v>
      </c>
      <c r="N35" s="617">
        <v>200.38</v>
      </c>
      <c r="O35" s="617">
        <v>227.45</v>
      </c>
      <c r="P35" s="617"/>
      <c r="Q35" s="618"/>
      <c r="R35" s="618"/>
      <c r="S35" s="618"/>
      <c r="T35" s="618"/>
      <c r="AD35" s="618"/>
      <c r="AE35" s="618"/>
      <c r="AF35" s="427"/>
      <c r="AG35" s="427"/>
      <c r="AH35" s="427"/>
      <c r="AI35" s="427"/>
      <c r="AJ35" s="427"/>
      <c r="AK35" s="427"/>
      <c r="AL35" s="427"/>
    </row>
    <row r="36" spans="1:38" ht="11.25" customHeight="1">
      <c r="A36" s="94"/>
      <c r="B36" s="102"/>
      <c r="C36" s="102"/>
      <c r="D36" s="102"/>
      <c r="E36" s="102"/>
      <c r="F36" s="102"/>
      <c r="G36" s="102"/>
      <c r="H36" s="102"/>
      <c r="I36" s="214"/>
      <c r="J36" s="619"/>
      <c r="M36" s="616">
        <v>25</v>
      </c>
      <c r="N36" s="617">
        <v>200.38</v>
      </c>
      <c r="O36" s="617">
        <v>227.45</v>
      </c>
      <c r="P36" s="617"/>
      <c r="Q36" s="618"/>
      <c r="R36" s="618"/>
      <c r="S36" s="618"/>
      <c r="T36" s="618"/>
      <c r="AD36" s="618"/>
      <c r="AE36" s="618"/>
      <c r="AF36" s="427"/>
      <c r="AG36" s="427"/>
      <c r="AH36" s="427"/>
      <c r="AI36" s="427"/>
      <c r="AJ36" s="427"/>
      <c r="AK36" s="427"/>
      <c r="AL36" s="427"/>
    </row>
    <row r="37" spans="1:38" ht="11.25" customHeight="1">
      <c r="A37" s="94"/>
      <c r="B37" s="102"/>
      <c r="C37" s="102"/>
      <c r="D37" s="102"/>
      <c r="E37" s="102"/>
      <c r="F37" s="102"/>
      <c r="G37" s="102"/>
      <c r="H37" s="102"/>
      <c r="I37" s="214"/>
      <c r="J37" s="620"/>
      <c r="M37" s="616">
        <v>26</v>
      </c>
      <c r="N37" s="617">
        <v>193.55099487304599</v>
      </c>
      <c r="O37" s="617">
        <v>225.56</v>
      </c>
      <c r="P37" s="617"/>
      <c r="Q37" s="618"/>
      <c r="R37" s="618"/>
      <c r="S37" s="618"/>
      <c r="T37" s="618"/>
      <c r="AD37" s="618"/>
      <c r="AE37" s="618"/>
      <c r="AF37" s="427"/>
      <c r="AG37" s="427"/>
      <c r="AH37" s="427"/>
      <c r="AI37" s="427"/>
      <c r="AJ37" s="427"/>
      <c r="AK37" s="427"/>
      <c r="AL37" s="427"/>
    </row>
    <row r="38" spans="1:38" ht="11.25" customHeight="1">
      <c r="A38" s="94"/>
      <c r="B38" s="102"/>
      <c r="C38" s="102"/>
      <c r="D38" s="102"/>
      <c r="E38" s="102"/>
      <c r="F38" s="102"/>
      <c r="G38" s="102"/>
      <c r="H38" s="102"/>
      <c r="I38" s="214"/>
      <c r="J38" s="620"/>
      <c r="M38" s="616">
        <v>27</v>
      </c>
      <c r="N38" s="617">
        <v>193.55099487304599</v>
      </c>
      <c r="O38" s="617">
        <v>225.56</v>
      </c>
      <c r="P38" s="617"/>
      <c r="Q38" s="618"/>
      <c r="R38" s="618"/>
      <c r="S38" s="618"/>
      <c r="T38" s="618"/>
      <c r="AD38" s="618"/>
      <c r="AE38" s="618"/>
      <c r="AF38" s="427"/>
      <c r="AG38" s="427"/>
      <c r="AH38" s="427"/>
      <c r="AI38" s="427"/>
      <c r="AJ38" s="427"/>
      <c r="AK38" s="427"/>
      <c r="AL38" s="427"/>
    </row>
    <row r="39" spans="1:38" ht="11.25" customHeight="1">
      <c r="A39" s="94"/>
      <c r="B39" s="102"/>
      <c r="C39" s="102"/>
      <c r="D39" s="102"/>
      <c r="E39" s="102"/>
      <c r="F39" s="102"/>
      <c r="G39" s="102"/>
      <c r="H39" s="102"/>
      <c r="I39" s="214"/>
      <c r="J39" s="621"/>
      <c r="M39" s="616">
        <v>28</v>
      </c>
      <c r="N39" s="617">
        <v>186.01199339999999</v>
      </c>
      <c r="O39" s="622">
        <v>225.56</v>
      </c>
      <c r="P39" s="622"/>
      <c r="Q39" s="618"/>
      <c r="R39" s="618"/>
      <c r="S39" s="618"/>
      <c r="T39" s="618"/>
      <c r="AD39" s="618"/>
      <c r="AE39" s="618"/>
      <c r="AF39" s="427"/>
      <c r="AG39" s="427"/>
      <c r="AH39" s="427"/>
      <c r="AI39" s="427"/>
      <c r="AJ39" s="427"/>
      <c r="AK39" s="427"/>
      <c r="AL39" s="427"/>
    </row>
    <row r="40" spans="1:38" ht="11.25" customHeight="1">
      <c r="A40" s="94"/>
      <c r="B40" s="102"/>
      <c r="C40" s="102"/>
      <c r="D40" s="102"/>
      <c r="E40" s="102"/>
      <c r="F40" s="102"/>
      <c r="G40" s="102"/>
      <c r="H40" s="102"/>
      <c r="I40" s="214"/>
      <c r="J40" s="621"/>
      <c r="M40" s="616">
        <v>29</v>
      </c>
      <c r="N40" s="617">
        <v>186.01199339999999</v>
      </c>
      <c r="O40" s="617">
        <v>222.04</v>
      </c>
      <c r="P40" s="617"/>
      <c r="Q40" s="618"/>
      <c r="R40" s="618"/>
      <c r="S40" s="618"/>
      <c r="T40" s="618"/>
      <c r="AD40" s="618"/>
      <c r="AE40" s="618"/>
      <c r="AF40" s="427"/>
      <c r="AG40" s="427"/>
      <c r="AH40" s="427"/>
      <c r="AI40" s="427"/>
      <c r="AJ40" s="427"/>
      <c r="AK40" s="427"/>
      <c r="AL40" s="427"/>
    </row>
    <row r="41" spans="1:38" ht="11.25" customHeight="1">
      <c r="A41" s="94"/>
      <c r="B41" s="102"/>
      <c r="C41" s="102"/>
      <c r="D41" s="102"/>
      <c r="E41" s="102"/>
      <c r="F41" s="102"/>
      <c r="G41" s="102"/>
      <c r="H41" s="102"/>
      <c r="I41" s="214"/>
      <c r="J41" s="621"/>
      <c r="M41" s="616">
        <v>30</v>
      </c>
      <c r="N41" s="617">
        <v>186.01199339999999</v>
      </c>
      <c r="O41" s="617">
        <v>222.04</v>
      </c>
      <c r="P41" s="617"/>
      <c r="Q41" s="618"/>
      <c r="R41" s="618"/>
      <c r="S41" s="618"/>
      <c r="T41" s="618"/>
      <c r="AD41" s="618"/>
      <c r="AE41" s="618"/>
      <c r="AF41" s="427"/>
      <c r="AG41" s="427"/>
      <c r="AH41" s="427"/>
      <c r="AI41" s="427"/>
      <c r="AJ41" s="427"/>
      <c r="AK41" s="427"/>
      <c r="AL41" s="427"/>
    </row>
    <row r="42" spans="1:38" ht="11.25" customHeight="1">
      <c r="A42" s="94"/>
      <c r="B42" s="102"/>
      <c r="C42" s="102"/>
      <c r="D42" s="102"/>
      <c r="E42" s="102"/>
      <c r="F42" s="102"/>
      <c r="G42" s="102"/>
      <c r="H42" s="102"/>
      <c r="I42" s="216"/>
      <c r="J42" s="620"/>
      <c r="M42" s="616">
        <v>31</v>
      </c>
      <c r="N42" s="617">
        <v>178.58200070000001</v>
      </c>
      <c r="O42" s="617">
        <v>213.13</v>
      </c>
      <c r="P42" s="617"/>
      <c r="Q42" s="618"/>
      <c r="R42" s="618"/>
      <c r="S42" s="618"/>
      <c r="T42" s="618"/>
      <c r="AD42" s="618"/>
      <c r="AE42" s="618"/>
      <c r="AF42" s="427"/>
      <c r="AG42" s="427"/>
      <c r="AH42" s="427"/>
      <c r="AI42" s="427"/>
      <c r="AJ42" s="427"/>
      <c r="AK42" s="427"/>
      <c r="AL42" s="427"/>
    </row>
    <row r="43" spans="1:38" ht="11.25" customHeight="1">
      <c r="A43" s="94"/>
      <c r="B43" s="102"/>
      <c r="C43" s="102"/>
      <c r="D43" s="102"/>
      <c r="E43" s="102"/>
      <c r="F43" s="102"/>
      <c r="G43" s="102"/>
      <c r="H43" s="102"/>
      <c r="I43" s="214"/>
      <c r="J43" s="620"/>
      <c r="M43" s="616">
        <v>32</v>
      </c>
      <c r="N43" s="617">
        <v>178.58200070000001</v>
      </c>
      <c r="O43" s="617">
        <v>213.13</v>
      </c>
      <c r="P43" s="617"/>
      <c r="Q43" s="618"/>
      <c r="R43" s="618"/>
      <c r="S43" s="618"/>
      <c r="T43" s="618"/>
      <c r="AD43" s="618"/>
      <c r="AE43" s="618"/>
      <c r="AF43" s="427"/>
      <c r="AG43" s="427"/>
      <c r="AH43" s="427"/>
      <c r="AI43" s="427"/>
      <c r="AJ43" s="427"/>
      <c r="AK43" s="427"/>
      <c r="AL43" s="427"/>
    </row>
    <row r="44" spans="1:38" ht="11.25" customHeight="1">
      <c r="A44" s="94"/>
      <c r="B44" s="102"/>
      <c r="C44" s="102"/>
      <c r="D44" s="102"/>
      <c r="E44" s="102"/>
      <c r="F44" s="102"/>
      <c r="G44" s="102"/>
      <c r="H44" s="102"/>
      <c r="I44" s="214"/>
      <c r="J44" s="620"/>
      <c r="M44" s="616">
        <v>33</v>
      </c>
      <c r="N44" s="617">
        <v>169.01100159999999</v>
      </c>
      <c r="O44" s="617">
        <v>205.97</v>
      </c>
      <c r="P44" s="617"/>
      <c r="Q44" s="618"/>
      <c r="R44" s="618"/>
      <c r="S44" s="618"/>
      <c r="T44" s="618"/>
      <c r="AD44" s="618"/>
      <c r="AE44" s="618"/>
      <c r="AF44" s="427"/>
      <c r="AG44" s="427"/>
      <c r="AH44" s="427"/>
      <c r="AI44" s="427"/>
      <c r="AJ44" s="427"/>
      <c r="AK44" s="427"/>
      <c r="AL44" s="427"/>
    </row>
    <row r="45" spans="1:38" ht="11.25" customHeight="1">
      <c r="A45" s="94"/>
      <c r="B45" s="102"/>
      <c r="C45" s="102"/>
      <c r="D45" s="102"/>
      <c r="E45" s="102"/>
      <c r="F45" s="102"/>
      <c r="G45" s="102"/>
      <c r="H45" s="102"/>
      <c r="I45" s="218"/>
      <c r="J45" s="623"/>
      <c r="M45" s="616">
        <v>34</v>
      </c>
      <c r="N45" s="617">
        <v>169.01100159999999</v>
      </c>
      <c r="O45" s="617">
        <v>199.49</v>
      </c>
      <c r="P45" s="617"/>
      <c r="Q45" s="618"/>
      <c r="R45" s="618"/>
      <c r="S45" s="618"/>
      <c r="T45" s="618"/>
      <c r="AD45" s="618"/>
      <c r="AE45" s="618"/>
      <c r="AF45" s="427"/>
      <c r="AG45" s="427"/>
      <c r="AH45" s="427"/>
      <c r="AI45" s="427"/>
      <c r="AJ45" s="427"/>
      <c r="AK45" s="427"/>
      <c r="AL45" s="427"/>
    </row>
    <row r="46" spans="1:38" ht="11.25" customHeight="1">
      <c r="A46" s="94"/>
      <c r="B46" s="102"/>
      <c r="C46" s="102"/>
      <c r="D46" s="102"/>
      <c r="E46" s="102"/>
      <c r="F46" s="102"/>
      <c r="G46" s="102"/>
      <c r="H46" s="102"/>
      <c r="I46" s="219"/>
      <c r="J46" s="624"/>
      <c r="M46" s="616">
        <v>35</v>
      </c>
      <c r="N46" s="625">
        <v>158.09199523925699</v>
      </c>
      <c r="O46" s="617">
        <v>193.4</v>
      </c>
      <c r="P46" s="617"/>
      <c r="Q46" s="618"/>
      <c r="R46" s="618"/>
      <c r="S46" s="618"/>
      <c r="T46" s="618"/>
      <c r="AD46" s="618"/>
      <c r="AE46" s="618"/>
      <c r="AF46" s="427"/>
      <c r="AG46" s="427"/>
      <c r="AH46" s="427"/>
      <c r="AI46" s="427"/>
      <c r="AJ46" s="427"/>
      <c r="AK46" s="427"/>
      <c r="AL46" s="427"/>
    </row>
    <row r="47" spans="1:38" ht="11.25" customHeight="1">
      <c r="A47" s="94"/>
      <c r="B47" s="102"/>
      <c r="C47" s="102"/>
      <c r="D47" s="102"/>
      <c r="E47" s="102"/>
      <c r="F47" s="102"/>
      <c r="G47" s="102"/>
      <c r="H47" s="102"/>
      <c r="I47" s="219"/>
      <c r="J47" s="624"/>
      <c r="M47" s="616">
        <v>36</v>
      </c>
      <c r="N47" s="625">
        <v>158.09199523925699</v>
      </c>
      <c r="O47" s="617">
        <v>187.93</v>
      </c>
      <c r="P47" s="617"/>
      <c r="Q47" s="618"/>
      <c r="R47" s="618"/>
      <c r="S47" s="618"/>
      <c r="T47" s="618"/>
      <c r="AD47" s="618"/>
      <c r="AE47" s="618"/>
      <c r="AF47" s="427"/>
      <c r="AG47" s="427"/>
      <c r="AH47" s="427"/>
      <c r="AI47" s="427"/>
      <c r="AJ47" s="427"/>
      <c r="AK47" s="427"/>
      <c r="AL47" s="427"/>
    </row>
    <row r="48" spans="1:38" ht="11.25" customHeight="1">
      <c r="A48" s="94"/>
      <c r="B48" s="102"/>
      <c r="C48" s="102"/>
      <c r="D48" s="102"/>
      <c r="E48" s="102"/>
      <c r="F48" s="102"/>
      <c r="G48" s="102"/>
      <c r="H48" s="102"/>
      <c r="I48" s="219"/>
      <c r="J48" s="624"/>
      <c r="M48" s="616">
        <v>37</v>
      </c>
      <c r="N48" s="617">
        <v>147.0650024</v>
      </c>
      <c r="O48" s="617">
        <v>182.85</v>
      </c>
      <c r="P48" s="617"/>
      <c r="Q48" s="618"/>
      <c r="R48" s="618"/>
      <c r="S48" s="618"/>
      <c r="T48" s="618"/>
      <c r="AD48" s="618"/>
      <c r="AE48" s="618"/>
      <c r="AF48" s="427"/>
      <c r="AG48" s="427"/>
      <c r="AH48" s="427"/>
      <c r="AI48" s="427"/>
      <c r="AJ48" s="427"/>
      <c r="AK48" s="427"/>
      <c r="AL48" s="427"/>
    </row>
    <row r="49" spans="1:38" ht="11.25" customHeight="1">
      <c r="A49" s="94"/>
      <c r="B49" s="102"/>
      <c r="C49" s="102"/>
      <c r="D49" s="102"/>
      <c r="E49" s="102"/>
      <c r="F49" s="102"/>
      <c r="G49" s="102"/>
      <c r="H49" s="102"/>
      <c r="I49" s="219"/>
      <c r="J49" s="624"/>
      <c r="M49" s="616">
        <v>38</v>
      </c>
      <c r="N49" s="617">
        <v>147.0650024</v>
      </c>
      <c r="O49" s="617">
        <v>179.77</v>
      </c>
      <c r="P49" s="617"/>
      <c r="Q49" s="618"/>
      <c r="R49" s="618"/>
      <c r="S49" s="618"/>
      <c r="T49" s="618"/>
      <c r="AD49" s="618"/>
      <c r="AE49" s="618"/>
      <c r="AF49" s="427"/>
      <c r="AG49" s="427"/>
      <c r="AH49" s="427"/>
      <c r="AI49" s="427"/>
      <c r="AJ49" s="427"/>
      <c r="AK49" s="427"/>
      <c r="AL49" s="427"/>
    </row>
    <row r="50" spans="1:38" ht="12.75">
      <c r="A50" s="94"/>
      <c r="B50" s="102"/>
      <c r="C50" s="102"/>
      <c r="D50" s="102"/>
      <c r="E50" s="102"/>
      <c r="F50" s="102"/>
      <c r="G50" s="102"/>
      <c r="H50" s="102"/>
      <c r="I50" s="219"/>
      <c r="J50" s="624"/>
      <c r="M50" s="616">
        <v>39</v>
      </c>
      <c r="N50" s="617">
        <v>139.11000060000001</v>
      </c>
      <c r="O50" s="617">
        <v>173.62</v>
      </c>
      <c r="P50" s="617"/>
      <c r="Q50" s="618"/>
      <c r="R50" s="618"/>
      <c r="S50" s="618"/>
      <c r="T50" s="618"/>
      <c r="AD50" s="618"/>
      <c r="AE50" s="618"/>
      <c r="AF50" s="427"/>
      <c r="AG50" s="427"/>
      <c r="AH50" s="427"/>
      <c r="AI50" s="427"/>
      <c r="AJ50" s="427"/>
      <c r="AK50" s="427"/>
      <c r="AL50" s="427"/>
    </row>
    <row r="51" spans="1:38" ht="12.75">
      <c r="A51" s="94"/>
      <c r="B51" s="102"/>
      <c r="C51" s="102"/>
      <c r="D51" s="102"/>
      <c r="E51" s="102"/>
      <c r="F51" s="102"/>
      <c r="G51" s="102"/>
      <c r="H51" s="102"/>
      <c r="I51" s="219"/>
      <c r="J51" s="624"/>
      <c r="M51" s="616">
        <v>40</v>
      </c>
      <c r="N51" s="617">
        <v>139.11000060000001</v>
      </c>
      <c r="O51" s="617">
        <v>163</v>
      </c>
      <c r="P51" s="617"/>
      <c r="Q51" s="618"/>
      <c r="R51" s="618"/>
      <c r="S51" s="618"/>
      <c r="T51" s="618"/>
      <c r="AD51" s="618"/>
      <c r="AE51" s="618"/>
      <c r="AF51" s="427"/>
      <c r="AG51" s="427"/>
      <c r="AH51" s="427"/>
      <c r="AI51" s="427"/>
      <c r="AJ51" s="427"/>
      <c r="AK51" s="427"/>
      <c r="AL51" s="427"/>
    </row>
    <row r="52" spans="1:38" ht="12.75">
      <c r="A52" s="94"/>
      <c r="B52" s="102"/>
      <c r="C52" s="102"/>
      <c r="D52" s="102"/>
      <c r="E52" s="102"/>
      <c r="F52" s="102"/>
      <c r="G52" s="102"/>
      <c r="H52" s="102"/>
      <c r="I52" s="219"/>
      <c r="J52" s="624"/>
      <c r="M52" s="616">
        <v>41</v>
      </c>
      <c r="N52" s="617">
        <v>139.11000060000001</v>
      </c>
      <c r="O52" s="617">
        <v>156.5</v>
      </c>
      <c r="P52" s="617"/>
      <c r="Q52" s="618"/>
      <c r="R52" s="618"/>
      <c r="S52" s="618"/>
      <c r="T52" s="618"/>
      <c r="AD52" s="618"/>
      <c r="AE52" s="618"/>
      <c r="AF52" s="427"/>
      <c r="AG52" s="427"/>
      <c r="AH52" s="427"/>
      <c r="AI52" s="427"/>
      <c r="AJ52" s="427"/>
      <c r="AK52" s="427"/>
      <c r="AL52" s="427"/>
    </row>
    <row r="53" spans="1:38" ht="12.75">
      <c r="A53" s="94"/>
      <c r="B53" s="102"/>
      <c r="C53" s="102"/>
      <c r="D53" s="102"/>
      <c r="E53" s="102"/>
      <c r="F53" s="102"/>
      <c r="G53" s="102"/>
      <c r="H53" s="102"/>
      <c r="I53" s="219"/>
      <c r="J53" s="624"/>
      <c r="M53" s="616">
        <v>42</v>
      </c>
      <c r="N53" s="617">
        <v>128.34500120000001</v>
      </c>
      <c r="O53" s="617">
        <v>152.78</v>
      </c>
      <c r="P53" s="617"/>
      <c r="Q53" s="618"/>
      <c r="R53" s="618"/>
      <c r="S53" s="618"/>
      <c r="T53" s="618"/>
      <c r="AD53" s="618"/>
      <c r="AE53" s="618"/>
      <c r="AF53" s="427"/>
      <c r="AG53" s="427"/>
      <c r="AH53" s="427"/>
      <c r="AI53" s="427"/>
      <c r="AJ53" s="427"/>
      <c r="AK53" s="427"/>
      <c r="AL53" s="427"/>
    </row>
    <row r="54" spans="1:38" ht="12.75">
      <c r="A54" s="94"/>
      <c r="B54" s="102"/>
      <c r="C54" s="102"/>
      <c r="D54" s="102"/>
      <c r="E54" s="102"/>
      <c r="F54" s="102"/>
      <c r="G54" s="102"/>
      <c r="H54" s="102"/>
      <c r="I54" s="219"/>
      <c r="J54" s="624"/>
      <c r="M54" s="616">
        <v>43</v>
      </c>
      <c r="N54" s="617">
        <v>128.34500120000001</v>
      </c>
      <c r="O54" s="617">
        <v>148.63</v>
      </c>
      <c r="P54" s="617"/>
      <c r="Q54" s="618"/>
      <c r="R54" s="618"/>
      <c r="S54" s="618"/>
      <c r="T54" s="618"/>
      <c r="AD54" s="618"/>
      <c r="AE54" s="618"/>
      <c r="AF54" s="427"/>
      <c r="AG54" s="427"/>
      <c r="AH54" s="427"/>
      <c r="AI54" s="427"/>
      <c r="AJ54" s="427"/>
      <c r="AK54" s="427"/>
      <c r="AL54" s="427"/>
    </row>
    <row r="55" spans="1:38" ht="12.75">
      <c r="A55" s="94"/>
      <c r="B55" s="102"/>
      <c r="C55" s="102"/>
      <c r="D55" s="102"/>
      <c r="E55" s="102"/>
      <c r="F55" s="102"/>
      <c r="G55" s="102"/>
      <c r="H55" s="102"/>
      <c r="I55" s="219"/>
      <c r="J55" s="624"/>
      <c r="M55" s="616">
        <v>44</v>
      </c>
      <c r="N55" s="617">
        <v>121.20099639999999</v>
      </c>
      <c r="O55" s="617">
        <v>142.91</v>
      </c>
      <c r="P55" s="617"/>
      <c r="Q55" s="618"/>
      <c r="R55" s="618"/>
      <c r="S55" s="618"/>
      <c r="T55" s="618"/>
      <c r="AD55" s="618"/>
      <c r="AE55" s="618"/>
      <c r="AF55" s="427"/>
      <c r="AG55" s="427"/>
      <c r="AH55" s="427"/>
      <c r="AI55" s="427"/>
      <c r="AJ55" s="427"/>
      <c r="AK55" s="427"/>
      <c r="AL55" s="427"/>
    </row>
    <row r="56" spans="1:38" ht="12.75">
      <c r="A56" s="94"/>
      <c r="B56" s="102"/>
      <c r="C56" s="102"/>
      <c r="D56" s="102"/>
      <c r="E56" s="102"/>
      <c r="F56" s="102"/>
      <c r="G56" s="102"/>
      <c r="H56" s="102"/>
      <c r="I56" s="219"/>
      <c r="J56" s="624"/>
      <c r="M56" s="616">
        <v>45</v>
      </c>
      <c r="N56" s="617">
        <v>121.20099639999999</v>
      </c>
      <c r="O56" s="617">
        <v>137.04</v>
      </c>
      <c r="P56" s="617"/>
      <c r="Q56" s="618"/>
      <c r="R56" s="618"/>
      <c r="S56" s="618"/>
      <c r="T56" s="618"/>
      <c r="AD56" s="618"/>
      <c r="AE56" s="618"/>
      <c r="AF56" s="427"/>
      <c r="AG56" s="427"/>
      <c r="AH56" s="427"/>
      <c r="AI56" s="427"/>
      <c r="AJ56" s="427"/>
      <c r="AK56" s="427"/>
      <c r="AL56" s="427"/>
    </row>
    <row r="57" spans="1:38" ht="12.75">
      <c r="A57" s="94"/>
      <c r="B57" s="102"/>
      <c r="C57" s="102"/>
      <c r="D57" s="102"/>
      <c r="E57" s="102"/>
      <c r="F57" s="102"/>
      <c r="G57" s="102"/>
      <c r="H57" s="102"/>
      <c r="M57" s="616">
        <v>46</v>
      </c>
      <c r="N57" s="617">
        <v>112.1429977</v>
      </c>
      <c r="O57" s="617">
        <v>131.22999999999999</v>
      </c>
      <c r="P57" s="617"/>
      <c r="Q57" s="618"/>
      <c r="R57" s="618"/>
      <c r="S57" s="618"/>
      <c r="T57" s="618"/>
      <c r="AD57" s="618"/>
      <c r="AE57" s="618"/>
      <c r="AF57" s="427"/>
      <c r="AG57" s="427"/>
      <c r="AH57" s="427"/>
      <c r="AI57" s="427"/>
      <c r="AJ57" s="427"/>
      <c r="AK57" s="427"/>
      <c r="AL57" s="427"/>
    </row>
    <row r="58" spans="1:38" ht="12.75">
      <c r="A58" s="94"/>
      <c r="B58" s="102"/>
      <c r="C58" s="102"/>
      <c r="D58" s="102"/>
      <c r="E58" s="102"/>
      <c r="F58" s="102"/>
      <c r="G58" s="102"/>
      <c r="H58" s="102"/>
      <c r="M58" s="616">
        <v>47</v>
      </c>
      <c r="N58" s="617">
        <v>112.1429977</v>
      </c>
      <c r="O58" s="617">
        <v>125.5</v>
      </c>
      <c r="P58" s="617"/>
      <c r="Q58" s="618"/>
      <c r="R58" s="618"/>
      <c r="S58" s="618"/>
      <c r="T58" s="618"/>
      <c r="AD58" s="618"/>
      <c r="AE58" s="618"/>
      <c r="AF58" s="427"/>
      <c r="AG58" s="427"/>
      <c r="AH58" s="427"/>
      <c r="AI58" s="427"/>
      <c r="AJ58" s="427"/>
      <c r="AK58" s="427"/>
      <c r="AL58" s="427"/>
    </row>
    <row r="59" spans="1:38" ht="12.75">
      <c r="A59" s="423" t="s">
        <v>755</v>
      </c>
      <c r="B59" s="102"/>
      <c r="C59" s="102"/>
      <c r="D59" s="102"/>
      <c r="E59" s="102"/>
      <c r="F59" s="102"/>
      <c r="G59" s="102"/>
      <c r="H59" s="102"/>
      <c r="M59" s="616">
        <v>48</v>
      </c>
      <c r="N59" s="617">
        <v>101.13500209999999</v>
      </c>
      <c r="O59" s="617">
        <v>120.41</v>
      </c>
      <c r="P59" s="617"/>
      <c r="Q59" s="618"/>
      <c r="R59" s="618"/>
      <c r="S59" s="618"/>
      <c r="T59" s="618"/>
      <c r="AD59" s="618"/>
      <c r="AE59" s="618"/>
      <c r="AF59" s="427"/>
      <c r="AG59" s="427"/>
      <c r="AH59" s="427"/>
      <c r="AI59" s="427"/>
      <c r="AJ59" s="427"/>
      <c r="AK59" s="427"/>
      <c r="AL59" s="427"/>
    </row>
    <row r="60" spans="1:38" ht="12.75">
      <c r="A60" s="93"/>
      <c r="B60" s="102"/>
      <c r="C60" s="102"/>
      <c r="D60" s="102"/>
      <c r="E60" s="102"/>
      <c r="F60" s="102"/>
      <c r="G60" s="102"/>
      <c r="H60" s="102"/>
      <c r="M60" s="616">
        <v>49</v>
      </c>
      <c r="N60" s="617">
        <v>101.13500209999999</v>
      </c>
      <c r="O60" s="617">
        <v>115.91300200000001</v>
      </c>
      <c r="P60" s="617"/>
      <c r="Q60" s="618"/>
      <c r="R60" s="618"/>
      <c r="S60" s="618"/>
      <c r="T60" s="618"/>
      <c r="AD60" s="618"/>
      <c r="AE60" s="618"/>
      <c r="AF60" s="427"/>
      <c r="AG60" s="427"/>
      <c r="AH60" s="427"/>
      <c r="AI60" s="427"/>
      <c r="AJ60" s="427"/>
      <c r="AK60" s="427"/>
      <c r="AL60" s="427"/>
    </row>
    <row r="61" spans="1:38">
      <c r="M61" s="616">
        <v>50</v>
      </c>
      <c r="N61" s="617">
        <v>96.752998349999999</v>
      </c>
      <c r="O61" s="617">
        <v>110.0599976</v>
      </c>
      <c r="P61" s="617"/>
      <c r="Q61" s="618"/>
      <c r="R61" s="618"/>
      <c r="S61" s="618"/>
      <c r="T61" s="618"/>
      <c r="AD61" s="614"/>
      <c r="AE61" s="614"/>
      <c r="AF61" s="426"/>
      <c r="AG61" s="426"/>
      <c r="AH61" s="426"/>
      <c r="AI61" s="426"/>
      <c r="AJ61" s="426"/>
      <c r="AK61" s="426"/>
      <c r="AL61" s="426"/>
    </row>
    <row r="62" spans="1:38">
      <c r="M62" s="616">
        <v>51</v>
      </c>
      <c r="N62" s="617">
        <v>96.752998349999999</v>
      </c>
      <c r="O62" s="617">
        <v>107.5970001</v>
      </c>
      <c r="P62" s="617"/>
      <c r="Q62" s="618"/>
      <c r="R62" s="618"/>
      <c r="S62" s="618"/>
      <c r="T62" s="618"/>
      <c r="AD62" s="614"/>
      <c r="AE62" s="614"/>
      <c r="AF62" s="426"/>
      <c r="AG62" s="426"/>
      <c r="AH62" s="426"/>
      <c r="AI62" s="426"/>
      <c r="AJ62" s="426"/>
      <c r="AK62" s="426"/>
      <c r="AL62" s="426"/>
    </row>
    <row r="63" spans="1:38">
      <c r="M63" s="616">
        <v>52</v>
      </c>
      <c r="N63" s="617">
        <v>96.752998349999999</v>
      </c>
      <c r="O63" s="617">
        <v>104.4029999</v>
      </c>
      <c r="P63" s="617"/>
      <c r="Q63" s="618"/>
      <c r="R63" s="618"/>
      <c r="S63" s="618"/>
      <c r="T63" s="618"/>
      <c r="AD63" s="614"/>
      <c r="AE63" s="614"/>
      <c r="AF63" s="426"/>
      <c r="AG63" s="426"/>
      <c r="AH63" s="426"/>
      <c r="AI63" s="426"/>
      <c r="AJ63" s="426"/>
      <c r="AK63" s="426"/>
      <c r="AL63" s="426"/>
    </row>
    <row r="64" spans="1:38">
      <c r="M64" s="616">
        <v>53</v>
      </c>
      <c r="N64" s="617"/>
      <c r="O64" s="617"/>
      <c r="P64" s="626"/>
      <c r="Q64" s="618"/>
      <c r="R64" s="618"/>
      <c r="S64" s="618"/>
      <c r="T64" s="618"/>
      <c r="AD64" s="614"/>
      <c r="AE64" s="614"/>
      <c r="AF64" s="426"/>
      <c r="AG64" s="426"/>
      <c r="AH64" s="426"/>
      <c r="AI64" s="426"/>
      <c r="AJ64" s="426"/>
      <c r="AK64" s="426"/>
      <c r="AL64" s="426"/>
    </row>
    <row r="65" spans="13:38">
      <c r="M65" s="614"/>
      <c r="N65" s="614"/>
      <c r="O65" s="614"/>
      <c r="P65" s="614"/>
      <c r="Q65" s="614"/>
      <c r="R65" s="614"/>
      <c r="S65" s="614"/>
      <c r="T65" s="614"/>
      <c r="AD65" s="614"/>
      <c r="AE65" s="614"/>
      <c r="AF65" s="426"/>
      <c r="AG65" s="426"/>
      <c r="AH65" s="426"/>
      <c r="AI65" s="426"/>
      <c r="AJ65" s="426"/>
      <c r="AK65" s="426"/>
      <c r="AL65" s="426"/>
    </row>
  </sheetData>
  <mergeCells count="4">
    <mergeCell ref="A2:H2"/>
    <mergeCell ref="A4:H4"/>
    <mergeCell ref="C29:F29"/>
    <mergeCell ref="A32:H32"/>
  </mergeCells>
  <pageMargins left="0.7" right="0.7" top="0.86956521739130432" bottom="0.61458333333333337" header="0.3" footer="0.3"/>
  <pageSetup orientation="portrait" r:id="rId1"/>
  <headerFooter>
    <oddHeader>&amp;R&amp;7Informe de la Operación Mensual - Marzo 2018
INFSGI-MES-03-2018
10/04/2018
Versión: 01</oddHeader>
    <oddFooter>&amp;L&amp;7COES SINAC, 2018
&amp;C10&amp;R&amp;7Dirección Ejecutiva
Sub Dirección de Gestión de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4190F-AA2D-4885-84D3-7562B601C81E}">
  <sheetPr>
    <tabColor theme="4"/>
  </sheetPr>
  <dimension ref="A1:Z63"/>
  <sheetViews>
    <sheetView showGridLines="0" view="pageBreakPreview" zoomScale="130" zoomScaleNormal="100" zoomScaleSheetLayoutView="130" zoomScalePageLayoutView="85" workbookViewId="0">
      <selection activeCell="O24" sqref="O24"/>
    </sheetView>
  </sheetViews>
  <sheetFormatPr defaultRowHeight="11.25"/>
  <cols>
    <col min="1" max="9" width="9.33203125" style="3"/>
    <col min="10" max="11" width="9.33203125" style="3" customWidth="1"/>
    <col min="12" max="13" width="9.33203125" style="3"/>
    <col min="14" max="25" width="9.33203125" style="696"/>
    <col min="26" max="26" width="9.33203125" style="543"/>
    <col min="27" max="16384" width="9.33203125" style="3"/>
  </cols>
  <sheetData>
    <row r="1" spans="1:22" ht="11.25" customHeight="1">
      <c r="A1" s="160"/>
      <c r="B1" s="160"/>
      <c r="C1" s="160"/>
      <c r="D1" s="160"/>
      <c r="E1" s="160"/>
      <c r="F1" s="160"/>
      <c r="G1" s="160"/>
      <c r="H1" s="160"/>
      <c r="I1" s="160"/>
      <c r="J1" s="160"/>
      <c r="K1" s="160"/>
      <c r="L1" s="160"/>
    </row>
    <row r="2" spans="1:22" ht="11.25" customHeight="1">
      <c r="A2" s="581"/>
      <c r="B2" s="593"/>
      <c r="C2" s="593"/>
      <c r="D2" s="593"/>
      <c r="E2" s="593"/>
      <c r="F2" s="593"/>
      <c r="G2" s="594"/>
      <c r="H2" s="594"/>
      <c r="I2" s="25"/>
      <c r="J2" s="160"/>
      <c r="K2" s="160"/>
      <c r="L2" s="160"/>
    </row>
    <row r="3" spans="1:22" ht="11.25" customHeight="1">
      <c r="A3" s="25"/>
      <c r="B3" s="25"/>
      <c r="C3" s="25"/>
      <c r="D3" s="25"/>
      <c r="E3" s="25"/>
      <c r="F3" s="25"/>
      <c r="G3" s="91"/>
      <c r="H3" s="91"/>
      <c r="I3" s="91"/>
      <c r="J3" s="45"/>
      <c r="K3" s="45"/>
      <c r="L3" s="45"/>
    </row>
    <row r="4" spans="1:22" ht="11.25" customHeight="1">
      <c r="A4" s="25"/>
      <c r="B4" s="25"/>
      <c r="C4" s="25"/>
      <c r="D4" s="25"/>
      <c r="E4" s="25"/>
      <c r="F4" s="25"/>
      <c r="G4" s="91"/>
      <c r="H4" s="91"/>
      <c r="I4" s="91"/>
      <c r="J4" s="45"/>
      <c r="K4" s="45"/>
      <c r="L4" s="45"/>
      <c r="N4" s="697" t="s">
        <v>309</v>
      </c>
      <c r="O4" s="698"/>
      <c r="P4" s="698"/>
      <c r="Q4" s="698"/>
      <c r="R4" s="698"/>
      <c r="S4" s="698"/>
      <c r="T4" s="699" t="s">
        <v>310</v>
      </c>
      <c r="U4" s="698"/>
      <c r="V4" s="698"/>
    </row>
    <row r="5" spans="1:22" ht="11.25" customHeight="1">
      <c r="A5" s="918"/>
      <c r="B5" s="918"/>
      <c r="C5" s="918"/>
      <c r="D5" s="918"/>
      <c r="E5" s="918"/>
      <c r="F5" s="918"/>
      <c r="G5" s="918"/>
      <c r="H5" s="918"/>
      <c r="I5" s="918"/>
      <c r="J5" s="16"/>
      <c r="K5" s="16"/>
      <c r="L5" s="10"/>
      <c r="N5" s="698"/>
      <c r="O5" s="700">
        <v>2016</v>
      </c>
      <c r="P5" s="700">
        <v>2017</v>
      </c>
      <c r="Q5" s="700">
        <v>2018</v>
      </c>
      <c r="R5" s="698"/>
      <c r="S5" s="698"/>
      <c r="T5" s="700">
        <v>2016</v>
      </c>
      <c r="U5" s="700">
        <v>2017</v>
      </c>
      <c r="V5" s="700">
        <v>2018</v>
      </c>
    </row>
    <row r="6" spans="1:22" ht="11.25" customHeight="1">
      <c r="A6" s="84"/>
      <c r="B6" s="205"/>
      <c r="C6" s="86"/>
      <c r="D6" s="87"/>
      <c r="E6" s="87"/>
      <c r="F6" s="88"/>
      <c r="G6" s="83"/>
      <c r="H6" s="83"/>
      <c r="I6" s="89"/>
      <c r="J6" s="16"/>
      <c r="K6" s="16"/>
      <c r="L6" s="7"/>
      <c r="N6" s="701">
        <v>1</v>
      </c>
      <c r="O6" s="702">
        <v>119.86</v>
      </c>
      <c r="P6" s="702">
        <v>27.559000019999999</v>
      </c>
      <c r="Q6" s="703">
        <v>34.76</v>
      </c>
      <c r="R6" s="698"/>
      <c r="S6" s="701">
        <v>1</v>
      </c>
      <c r="T6" s="704">
        <v>150.22999999999999</v>
      </c>
      <c r="U6" s="705">
        <v>122.19600180599998</v>
      </c>
      <c r="V6" s="706">
        <v>210.20000000000002</v>
      </c>
    </row>
    <row r="7" spans="1:22" ht="11.25" customHeight="1">
      <c r="A7" s="84"/>
      <c r="B7" s="919"/>
      <c r="C7" s="919"/>
      <c r="D7" s="206"/>
      <c r="E7" s="206"/>
      <c r="F7" s="88"/>
      <c r="G7" s="83"/>
      <c r="H7" s="83"/>
      <c r="I7" s="89"/>
      <c r="J7" s="5"/>
      <c r="K7" s="5"/>
      <c r="L7" s="20"/>
      <c r="N7" s="701">
        <v>2</v>
      </c>
      <c r="O7" s="702">
        <v>113.21</v>
      </c>
      <c r="P7" s="702">
        <v>36.5890007</v>
      </c>
      <c r="Q7" s="703">
        <v>47.749000549999998</v>
      </c>
      <c r="R7" s="698"/>
      <c r="S7" s="701">
        <v>2</v>
      </c>
      <c r="T7" s="704">
        <v>145.21</v>
      </c>
      <c r="U7" s="705">
        <v>136.535000822</v>
      </c>
      <c r="V7" s="706">
        <v>216.70300435500002</v>
      </c>
    </row>
    <row r="8" spans="1:22" ht="11.25" customHeight="1">
      <c r="A8" s="84"/>
      <c r="B8" s="207"/>
      <c r="C8" s="49"/>
      <c r="D8" s="208"/>
      <c r="E8" s="208"/>
      <c r="F8" s="88"/>
      <c r="G8" s="83"/>
      <c r="H8" s="83"/>
      <c r="I8" s="89"/>
      <c r="J8" s="6"/>
      <c r="K8" s="6"/>
      <c r="L8" s="16"/>
      <c r="N8" s="701">
        <v>3</v>
      </c>
      <c r="O8" s="702">
        <v>117.64</v>
      </c>
      <c r="P8" s="702">
        <v>63.17599869</v>
      </c>
      <c r="Q8" s="703">
        <v>67.130996699999997</v>
      </c>
      <c r="R8" s="698"/>
      <c r="S8" s="701">
        <v>3</v>
      </c>
      <c r="T8" s="704">
        <v>143.88</v>
      </c>
      <c r="U8" s="705">
        <v>170.80799961000002</v>
      </c>
      <c r="V8" s="706">
        <v>232.83600043999999</v>
      </c>
    </row>
    <row r="9" spans="1:22" ht="11.25" customHeight="1">
      <c r="A9" s="84"/>
      <c r="B9" s="207"/>
      <c r="C9" s="49"/>
      <c r="D9" s="208"/>
      <c r="E9" s="208"/>
      <c r="F9" s="88"/>
      <c r="G9" s="83"/>
      <c r="H9" s="83"/>
      <c r="I9" s="89"/>
      <c r="J9" s="5"/>
      <c r="K9" s="8"/>
      <c r="L9" s="21"/>
      <c r="N9" s="701">
        <v>4</v>
      </c>
      <c r="O9" s="702">
        <v>117.64</v>
      </c>
      <c r="P9" s="702">
        <v>113.2139969</v>
      </c>
      <c r="Q9" s="703">
        <v>93.789001459999994</v>
      </c>
      <c r="R9" s="698"/>
      <c r="S9" s="701">
        <v>4</v>
      </c>
      <c r="T9" s="704">
        <v>139.38200000000001</v>
      </c>
      <c r="U9" s="705">
        <v>186.385000214</v>
      </c>
      <c r="V9" s="706">
        <v>271.78000545999998</v>
      </c>
    </row>
    <row r="10" spans="1:22" ht="11.25" customHeight="1">
      <c r="A10" s="84"/>
      <c r="B10" s="207"/>
      <c r="C10" s="49"/>
      <c r="D10" s="208"/>
      <c r="E10" s="208"/>
      <c r="F10" s="88"/>
      <c r="G10" s="83"/>
      <c r="H10" s="83"/>
      <c r="I10" s="89"/>
      <c r="J10" s="5"/>
      <c r="K10" s="5"/>
      <c r="L10" s="20"/>
      <c r="N10" s="701">
        <v>5</v>
      </c>
      <c r="O10" s="702">
        <v>133.43</v>
      </c>
      <c r="P10" s="702">
        <v>156.8220062</v>
      </c>
      <c r="Q10" s="703">
        <v>111.01599880000001</v>
      </c>
      <c r="R10" s="698"/>
      <c r="S10" s="701">
        <v>5</v>
      </c>
      <c r="T10" s="704">
        <v>135.79099490000002</v>
      </c>
      <c r="U10" s="705">
        <v>204.80799868699998</v>
      </c>
      <c r="V10" s="706">
        <v>269.07999802</v>
      </c>
    </row>
    <row r="11" spans="1:22" ht="11.25" customHeight="1">
      <c r="A11" s="84"/>
      <c r="B11" s="208"/>
      <c r="C11" s="49"/>
      <c r="D11" s="208"/>
      <c r="E11" s="208"/>
      <c r="F11" s="88"/>
      <c r="G11" s="83"/>
      <c r="H11" s="83"/>
      <c r="I11" s="89"/>
      <c r="J11" s="5"/>
      <c r="K11" s="5"/>
      <c r="L11" s="20"/>
      <c r="N11" s="701">
        <v>6</v>
      </c>
      <c r="O11" s="702">
        <v>159.2149963</v>
      </c>
      <c r="P11" s="702">
        <v>168.8840027</v>
      </c>
      <c r="Q11" s="703">
        <v>126.6029968</v>
      </c>
      <c r="R11" s="698"/>
      <c r="S11" s="701">
        <v>6</v>
      </c>
      <c r="T11" s="704">
        <v>150.04800029899999</v>
      </c>
      <c r="U11" s="705">
        <v>201.82999366799999</v>
      </c>
      <c r="V11" s="706">
        <v>273.52000047000001</v>
      </c>
    </row>
    <row r="12" spans="1:22" ht="11.25" customHeight="1">
      <c r="A12" s="84"/>
      <c r="B12" s="208"/>
      <c r="C12" s="49"/>
      <c r="D12" s="208"/>
      <c r="E12" s="208"/>
      <c r="F12" s="88"/>
      <c r="G12" s="83"/>
      <c r="H12" s="83"/>
      <c r="I12" s="89"/>
      <c r="J12" s="5"/>
      <c r="K12" s="5"/>
      <c r="L12" s="20"/>
      <c r="N12" s="701">
        <v>7</v>
      </c>
      <c r="O12" s="702">
        <v>186.18299870000001</v>
      </c>
      <c r="P12" s="702">
        <v>196.28300479999999</v>
      </c>
      <c r="Q12" s="703">
        <v>135.7250061</v>
      </c>
      <c r="R12" s="698"/>
      <c r="S12" s="701">
        <v>7</v>
      </c>
      <c r="T12" s="704">
        <v>174.31999966699999</v>
      </c>
      <c r="U12" s="705">
        <v>199.59600258</v>
      </c>
      <c r="V12" s="706">
        <v>302.63299941999998</v>
      </c>
    </row>
    <row r="13" spans="1:22" ht="11.25" customHeight="1">
      <c r="A13" s="84"/>
      <c r="B13" s="208"/>
      <c r="C13" s="49"/>
      <c r="D13" s="208"/>
      <c r="E13" s="208"/>
      <c r="F13" s="88"/>
      <c r="G13" s="83"/>
      <c r="H13" s="83"/>
      <c r="I13" s="89"/>
      <c r="J13" s="6"/>
      <c r="K13" s="6"/>
      <c r="L13" s="16"/>
      <c r="N13" s="701">
        <v>8</v>
      </c>
      <c r="O13" s="702">
        <v>206.53900150000001</v>
      </c>
      <c r="P13" s="702">
        <v>230.18899540000001</v>
      </c>
      <c r="Q13" s="703">
        <v>159.2149963</v>
      </c>
      <c r="R13" s="698"/>
      <c r="S13" s="701">
        <v>8</v>
      </c>
      <c r="T13" s="704">
        <v>262.93500039999998</v>
      </c>
      <c r="U13" s="705">
        <v>214.34299659800001</v>
      </c>
      <c r="V13" s="706">
        <v>328.23703</v>
      </c>
    </row>
    <row r="14" spans="1:22" ht="11.25" customHeight="1">
      <c r="A14" s="84"/>
      <c r="B14" s="208"/>
      <c r="C14" s="49"/>
      <c r="D14" s="208"/>
      <c r="E14" s="208"/>
      <c r="F14" s="88"/>
      <c r="G14" s="83"/>
      <c r="H14" s="83"/>
      <c r="I14" s="89"/>
      <c r="J14" s="5"/>
      <c r="K14" s="8"/>
      <c r="L14" s="21"/>
      <c r="N14" s="701">
        <v>9</v>
      </c>
      <c r="O14" s="702">
        <v>240.9539948</v>
      </c>
      <c r="P14" s="702">
        <v>249.13000489999999</v>
      </c>
      <c r="Q14" s="703">
        <v>186.18299870000001</v>
      </c>
      <c r="R14" s="698"/>
      <c r="S14" s="701">
        <v>9</v>
      </c>
      <c r="T14" s="704">
        <v>279.08800121000002</v>
      </c>
      <c r="U14" s="705">
        <v>250.89400288000002</v>
      </c>
      <c r="V14" s="706">
        <v>343.54049999999995</v>
      </c>
    </row>
    <row r="15" spans="1:22" ht="11.25" customHeight="1">
      <c r="A15" s="84"/>
      <c r="B15" s="208"/>
      <c r="C15" s="49"/>
      <c r="D15" s="208"/>
      <c r="E15" s="208"/>
      <c r="F15" s="88"/>
      <c r="G15" s="83"/>
      <c r="H15" s="83"/>
      <c r="I15" s="89"/>
      <c r="J15" s="5"/>
      <c r="K15" s="8"/>
      <c r="L15" s="20"/>
      <c r="N15" s="701">
        <v>10</v>
      </c>
      <c r="O15" s="702">
        <v>279.86401369999999</v>
      </c>
      <c r="P15" s="702">
        <v>311.77999999999997</v>
      </c>
      <c r="Q15" s="703">
        <v>203.96099849999999</v>
      </c>
      <c r="R15" s="698"/>
      <c r="S15" s="701">
        <v>10</v>
      </c>
      <c r="T15" s="704">
        <v>283.79400062561007</v>
      </c>
      <c r="U15" s="705">
        <v>298.99899296000001</v>
      </c>
      <c r="V15" s="706">
        <v>371.29100467000001</v>
      </c>
    </row>
    <row r="16" spans="1:22" ht="11.25" customHeight="1">
      <c r="A16" s="84"/>
      <c r="B16" s="208"/>
      <c r="C16" s="49"/>
      <c r="D16" s="208"/>
      <c r="E16" s="208"/>
      <c r="F16" s="88"/>
      <c r="G16" s="83"/>
      <c r="H16" s="83"/>
      <c r="I16" s="89"/>
      <c r="J16" s="5"/>
      <c r="K16" s="8"/>
      <c r="L16" s="20"/>
      <c r="N16" s="701">
        <v>11</v>
      </c>
      <c r="O16" s="702">
        <v>308.83</v>
      </c>
      <c r="P16" s="702">
        <v>332.70800000000003</v>
      </c>
      <c r="Q16" s="703">
        <v>230.18899540000001</v>
      </c>
      <c r="R16" s="707"/>
      <c r="S16" s="701">
        <v>11</v>
      </c>
      <c r="T16" s="704">
        <v>286.24</v>
      </c>
      <c r="U16" s="705">
        <v>321.03300188000003</v>
      </c>
      <c r="V16" s="706">
        <v>390.38299555999998</v>
      </c>
    </row>
    <row r="17" spans="1:22" ht="11.25" customHeight="1">
      <c r="A17" s="84"/>
      <c r="B17" s="208"/>
      <c r="C17" s="49"/>
      <c r="D17" s="208"/>
      <c r="E17" s="208"/>
      <c r="F17" s="88"/>
      <c r="G17" s="83"/>
      <c r="H17" s="83"/>
      <c r="I17" s="89"/>
      <c r="J17" s="5"/>
      <c r="K17" s="8"/>
      <c r="L17" s="20"/>
      <c r="N17" s="701">
        <v>12</v>
      </c>
      <c r="O17" s="702">
        <v>308.829986572265</v>
      </c>
      <c r="P17" s="702">
        <v>344.881012</v>
      </c>
      <c r="Q17" s="703">
        <v>282.71701050000001</v>
      </c>
      <c r="R17" s="707"/>
      <c r="S17" s="701">
        <v>12</v>
      </c>
      <c r="T17" s="704">
        <v>285.01299476623473</v>
      </c>
      <c r="U17" s="705">
        <v>332.34900279999999</v>
      </c>
      <c r="V17" s="706">
        <v>412.41217171999995</v>
      </c>
    </row>
    <row r="18" spans="1:22" ht="11.25" customHeight="1">
      <c r="A18" s="84"/>
      <c r="B18" s="208"/>
      <c r="C18" s="49"/>
      <c r="D18" s="208"/>
      <c r="E18" s="208"/>
      <c r="F18" s="88"/>
      <c r="G18" s="83"/>
      <c r="H18" s="83"/>
      <c r="I18" s="89"/>
      <c r="J18" s="5"/>
      <c r="K18" s="8"/>
      <c r="L18" s="20"/>
      <c r="N18" s="701">
        <v>13</v>
      </c>
      <c r="O18" s="702">
        <v>308.829986572265</v>
      </c>
      <c r="P18" s="702">
        <v>338.77499390000003</v>
      </c>
      <c r="Q18" s="703">
        <v>329.68899540000001</v>
      </c>
      <c r="R18" s="707"/>
      <c r="S18" s="701">
        <v>13</v>
      </c>
      <c r="T18" s="704">
        <v>279.96900081634436</v>
      </c>
      <c r="U18" s="705">
        <v>366.02899361000004</v>
      </c>
      <c r="V18" s="706">
        <v>410.83199501000001</v>
      </c>
    </row>
    <row r="19" spans="1:22" ht="11.25" customHeight="1">
      <c r="A19" s="84"/>
      <c r="B19" s="208"/>
      <c r="C19" s="49"/>
      <c r="D19" s="208"/>
      <c r="E19" s="208"/>
      <c r="F19" s="88"/>
      <c r="G19" s="83"/>
      <c r="H19" s="83"/>
      <c r="I19" s="89"/>
      <c r="J19" s="5"/>
      <c r="K19" s="8"/>
      <c r="L19" s="20"/>
      <c r="N19" s="701">
        <v>14</v>
      </c>
      <c r="O19" s="702">
        <v>302.95901489257801</v>
      </c>
      <c r="P19" s="702">
        <v>338.77999390000002</v>
      </c>
      <c r="Q19" s="703"/>
      <c r="R19" s="707"/>
      <c r="S19" s="701">
        <v>14</v>
      </c>
      <c r="T19" s="704">
        <v>286.54100227355917</v>
      </c>
      <c r="U19" s="705">
        <v>382.58400344</v>
      </c>
      <c r="V19" s="706"/>
    </row>
    <row r="20" spans="1:22" ht="11.25" customHeight="1">
      <c r="A20" s="84"/>
      <c r="B20" s="208"/>
      <c r="C20" s="49"/>
      <c r="D20" s="208"/>
      <c r="E20" s="208"/>
      <c r="F20" s="88"/>
      <c r="G20" s="83"/>
      <c r="H20" s="83"/>
      <c r="I20" s="89"/>
      <c r="J20" s="5"/>
      <c r="K20" s="8"/>
      <c r="L20" s="20"/>
      <c r="N20" s="701">
        <v>15</v>
      </c>
      <c r="O20" s="702">
        <v>311.781005859375</v>
      </c>
      <c r="P20" s="702">
        <v>347.94900510000002</v>
      </c>
      <c r="Q20" s="703"/>
      <c r="R20" s="707"/>
      <c r="S20" s="701">
        <v>15</v>
      </c>
      <c r="T20" s="704">
        <v>288.78499984741165</v>
      </c>
      <c r="U20" s="705">
        <v>385.29699126999998</v>
      </c>
      <c r="V20" s="706"/>
    </row>
    <row r="21" spans="1:22" ht="11.25" customHeight="1">
      <c r="A21" s="84"/>
      <c r="B21" s="208"/>
      <c r="C21" s="49"/>
      <c r="D21" s="208"/>
      <c r="E21" s="208"/>
      <c r="F21" s="88"/>
      <c r="G21" s="83"/>
      <c r="H21" s="83"/>
      <c r="I21" s="89"/>
      <c r="J21" s="5"/>
      <c r="K21" s="9"/>
      <c r="L21" s="22"/>
      <c r="N21" s="701">
        <v>16</v>
      </c>
      <c r="O21" s="702">
        <v>320.69100952148398</v>
      </c>
      <c r="P21" s="702">
        <v>354.11401369999999</v>
      </c>
      <c r="Q21" s="703"/>
      <c r="R21" s="707"/>
      <c r="S21" s="701">
        <v>16</v>
      </c>
      <c r="T21" s="704">
        <v>293.26400000000001</v>
      </c>
      <c r="U21" s="705">
        <v>384.95899003</v>
      </c>
      <c r="V21" s="706"/>
    </row>
    <row r="22" spans="1:22" ht="11.25" customHeight="1">
      <c r="A22" s="97"/>
      <c r="B22" s="208"/>
      <c r="C22" s="49"/>
      <c r="D22" s="208"/>
      <c r="E22" s="208"/>
      <c r="F22" s="88"/>
      <c r="G22" s="83"/>
      <c r="H22" s="83"/>
      <c r="I22" s="89"/>
      <c r="J22" s="5"/>
      <c r="K22" s="8"/>
      <c r="L22" s="20"/>
      <c r="N22" s="701">
        <v>17</v>
      </c>
      <c r="O22" s="702">
        <v>326.67999267578102</v>
      </c>
      <c r="P22" s="702">
        <v>351.02700809999999</v>
      </c>
      <c r="Q22" s="703"/>
      <c r="R22" s="707"/>
      <c r="S22" s="701">
        <v>17</v>
      </c>
      <c r="T22" s="704">
        <v>292.87300071716299</v>
      </c>
      <c r="U22" s="705">
        <v>381.86699488000005</v>
      </c>
      <c r="V22" s="706"/>
    </row>
    <row r="23" spans="1:22" ht="11.25" customHeight="1">
      <c r="A23" s="97"/>
      <c r="B23" s="208"/>
      <c r="C23" s="49"/>
      <c r="D23" s="208"/>
      <c r="E23" s="208"/>
      <c r="F23" s="88"/>
      <c r="G23" s="83"/>
      <c r="H23" s="83"/>
      <c r="I23" s="89"/>
      <c r="J23" s="5"/>
      <c r="K23" s="8"/>
      <c r="L23" s="20"/>
      <c r="N23" s="701">
        <v>18</v>
      </c>
      <c r="O23" s="702">
        <v>314.74099731445301</v>
      </c>
      <c r="P23" s="702">
        <v>354.11401369999999</v>
      </c>
      <c r="Q23" s="703"/>
      <c r="R23" s="707"/>
      <c r="S23" s="701">
        <v>18</v>
      </c>
      <c r="T23" s="704">
        <v>289.06400012969908</v>
      </c>
      <c r="U23" s="705">
        <v>382.77999115</v>
      </c>
      <c r="V23" s="706"/>
    </row>
    <row r="24" spans="1:22" ht="11.25" customHeight="1">
      <c r="A24" s="97"/>
      <c r="B24" s="208"/>
      <c r="C24" s="49"/>
      <c r="D24" s="208"/>
      <c r="E24" s="208"/>
      <c r="F24" s="88"/>
      <c r="G24" s="83"/>
      <c r="H24" s="83"/>
      <c r="I24" s="89"/>
      <c r="J24" s="8"/>
      <c r="K24" s="8"/>
      <c r="L24" s="20"/>
      <c r="N24" s="701">
        <v>19</v>
      </c>
      <c r="O24" s="702">
        <v>308.829986572265</v>
      </c>
      <c r="P24" s="702">
        <v>363.43499759999997</v>
      </c>
      <c r="Q24" s="703"/>
      <c r="R24" s="707"/>
      <c r="S24" s="701">
        <v>19</v>
      </c>
      <c r="T24" s="704">
        <v>283.7310012817382</v>
      </c>
      <c r="U24" s="705">
        <v>381.91700169999996</v>
      </c>
      <c r="V24" s="706"/>
    </row>
    <row r="25" spans="1:22" ht="11.25" customHeight="1">
      <c r="A25" s="424" t="s">
        <v>756</v>
      </c>
      <c r="B25" s="208"/>
      <c r="C25" s="49"/>
      <c r="D25" s="208"/>
      <c r="E25" s="208"/>
      <c r="F25" s="88"/>
      <c r="G25" s="83"/>
      <c r="H25" s="83"/>
      <c r="I25" s="89"/>
      <c r="J25" s="5"/>
      <c r="K25" s="9"/>
      <c r="L25" s="22"/>
      <c r="N25" s="701">
        <v>20</v>
      </c>
      <c r="O25" s="702">
        <v>308.8</v>
      </c>
      <c r="P25" s="702">
        <v>366.56100459999999</v>
      </c>
      <c r="Q25" s="703"/>
      <c r="R25" s="707"/>
      <c r="S25" s="701">
        <v>20</v>
      </c>
      <c r="T25" s="704">
        <v>278.90000000000003</v>
      </c>
      <c r="U25" s="705">
        <v>379.35699083999998</v>
      </c>
      <c r="V25" s="706"/>
    </row>
    <row r="26" spans="1:22" ht="11.25" customHeight="1">
      <c r="A26" s="93"/>
      <c r="B26" s="208"/>
      <c r="C26" s="49"/>
      <c r="D26" s="208"/>
      <c r="E26" s="208"/>
      <c r="F26" s="88"/>
      <c r="G26" s="83"/>
      <c r="H26" s="83"/>
      <c r="I26" s="89"/>
      <c r="J26" s="6"/>
      <c r="K26" s="8"/>
      <c r="L26" s="20"/>
      <c r="N26" s="701">
        <v>21</v>
      </c>
      <c r="O26" s="702">
        <v>311.781005859375</v>
      </c>
      <c r="P26" s="702">
        <v>357.21099850000002</v>
      </c>
      <c r="Q26" s="703"/>
      <c r="R26" s="707"/>
      <c r="S26" s="701">
        <v>21</v>
      </c>
      <c r="T26" s="704">
        <v>274.65599975585928</v>
      </c>
      <c r="U26" s="705">
        <v>375.59600258</v>
      </c>
      <c r="V26" s="706"/>
    </row>
    <row r="27" spans="1:22" ht="11.25" customHeight="1">
      <c r="A27" s="97"/>
      <c r="B27" s="208"/>
      <c r="C27" s="49"/>
      <c r="D27" s="208"/>
      <c r="E27" s="208"/>
      <c r="F27" s="91"/>
      <c r="G27" s="91"/>
      <c r="H27" s="91"/>
      <c r="I27" s="91"/>
      <c r="J27" s="6"/>
      <c r="K27" s="8"/>
      <c r="L27" s="20"/>
      <c r="N27" s="701">
        <v>22</v>
      </c>
      <c r="O27" s="702">
        <v>314.74</v>
      </c>
      <c r="P27" s="702">
        <v>341.82</v>
      </c>
      <c r="Q27" s="703"/>
      <c r="R27" s="707"/>
      <c r="S27" s="701">
        <v>22</v>
      </c>
      <c r="T27" s="704">
        <v>269.74</v>
      </c>
      <c r="U27" s="705">
        <v>373.52000000000004</v>
      </c>
      <c r="V27" s="706"/>
    </row>
    <row r="28" spans="1:22" ht="11.25" customHeight="1">
      <c r="A28" s="97"/>
      <c r="B28" s="208"/>
      <c r="C28" s="49"/>
      <c r="D28" s="208"/>
      <c r="E28" s="208"/>
      <c r="F28" s="91"/>
      <c r="G28" s="91"/>
      <c r="H28" s="91"/>
      <c r="I28" s="91"/>
      <c r="J28" s="6"/>
      <c r="K28" s="8"/>
      <c r="L28" s="20"/>
      <c r="N28" s="701">
        <v>23</v>
      </c>
      <c r="O28" s="702">
        <v>308.83</v>
      </c>
      <c r="P28" s="702">
        <v>326.67999270000001</v>
      </c>
      <c r="Q28" s="703"/>
      <c r="R28" s="707"/>
      <c r="S28" s="701">
        <v>23</v>
      </c>
      <c r="T28" s="704">
        <v>265.4609997</v>
      </c>
      <c r="U28" s="705">
        <v>369.22100255000004</v>
      </c>
      <c r="V28" s="706"/>
    </row>
    <row r="29" spans="1:22" ht="11.25" customHeight="1">
      <c r="A29" s="97"/>
      <c r="B29" s="208"/>
      <c r="C29" s="49"/>
      <c r="D29" s="208"/>
      <c r="E29" s="208"/>
      <c r="F29" s="91"/>
      <c r="G29" s="91"/>
      <c r="H29" s="91"/>
      <c r="I29" s="91"/>
      <c r="J29" s="6"/>
      <c r="K29" s="8"/>
      <c r="L29" s="20"/>
      <c r="N29" s="701">
        <v>24</v>
      </c>
      <c r="O29" s="702">
        <v>300.04000000000002</v>
      </c>
      <c r="P29" s="702">
        <v>308.82998659999998</v>
      </c>
      <c r="Q29" s="703"/>
      <c r="R29" s="707"/>
      <c r="S29" s="701">
        <v>24</v>
      </c>
      <c r="T29" s="704">
        <v>261.10000000000002</v>
      </c>
      <c r="U29" s="705">
        <v>364.44200138999997</v>
      </c>
      <c r="V29" s="706"/>
    </row>
    <row r="30" spans="1:22" ht="11.25" customHeight="1">
      <c r="A30" s="92"/>
      <c r="B30" s="91"/>
      <c r="C30" s="91"/>
      <c r="D30" s="91"/>
      <c r="E30" s="91"/>
      <c r="F30" s="91"/>
      <c r="G30" s="91"/>
      <c r="H30" s="91"/>
      <c r="I30" s="91"/>
      <c r="J30" s="5"/>
      <c r="K30" s="8"/>
      <c r="L30" s="20"/>
      <c r="N30" s="701">
        <v>25</v>
      </c>
      <c r="O30" s="702">
        <v>282.71701050000001</v>
      </c>
      <c r="P30" s="702">
        <v>291.33300780000002</v>
      </c>
      <c r="Q30" s="703"/>
      <c r="R30" s="707"/>
      <c r="S30" s="701">
        <v>25</v>
      </c>
      <c r="T30" s="704">
        <v>256.25999989000002</v>
      </c>
      <c r="U30" s="705">
        <v>359.61999897999999</v>
      </c>
      <c r="V30" s="706"/>
    </row>
    <row r="31" spans="1:22" ht="11.25" customHeight="1">
      <c r="A31" s="92"/>
      <c r="B31" s="91"/>
      <c r="C31" s="91"/>
      <c r="D31" s="91"/>
      <c r="E31" s="91"/>
      <c r="F31" s="91"/>
      <c r="G31" s="91"/>
      <c r="H31" s="91"/>
      <c r="I31" s="91"/>
      <c r="J31" s="5"/>
      <c r="K31" s="8"/>
      <c r="L31" s="20"/>
      <c r="N31" s="701">
        <v>26</v>
      </c>
      <c r="O31" s="702">
        <v>262.95300292968699</v>
      </c>
      <c r="P31" s="702">
        <v>268.55099489999998</v>
      </c>
      <c r="Q31" s="703"/>
      <c r="R31" s="707"/>
      <c r="S31" s="701">
        <v>26</v>
      </c>
      <c r="T31" s="704">
        <v>252.54899978637627</v>
      </c>
      <c r="U31" s="705">
        <v>354.77499773999995</v>
      </c>
      <c r="V31" s="706"/>
    </row>
    <row r="32" spans="1:22" ht="11.25" customHeight="1">
      <c r="A32" s="92"/>
      <c r="B32" s="91"/>
      <c r="C32" s="91"/>
      <c r="D32" s="91"/>
      <c r="E32" s="91"/>
      <c r="F32" s="91"/>
      <c r="G32" s="91"/>
      <c r="H32" s="91"/>
      <c r="I32" s="91"/>
      <c r="J32" s="5"/>
      <c r="K32" s="8"/>
      <c r="L32" s="20"/>
      <c r="N32" s="701">
        <v>27</v>
      </c>
      <c r="O32" s="702">
        <v>254.63000489999999</v>
      </c>
      <c r="P32" s="702">
        <v>265.7470093</v>
      </c>
      <c r="Q32" s="703"/>
      <c r="R32" s="707"/>
      <c r="S32" s="701">
        <v>27</v>
      </c>
      <c r="T32" s="704">
        <v>248.26700022</v>
      </c>
      <c r="U32" s="705">
        <v>349.77999684000002</v>
      </c>
      <c r="V32" s="706"/>
    </row>
    <row r="33" spans="1:22" ht="11.25" customHeight="1">
      <c r="A33" s="92"/>
      <c r="B33" s="91"/>
      <c r="C33" s="91"/>
      <c r="D33" s="91"/>
      <c r="E33" s="91"/>
      <c r="F33" s="91"/>
      <c r="G33" s="91"/>
      <c r="H33" s="91"/>
      <c r="I33" s="91"/>
      <c r="J33" s="5"/>
      <c r="K33" s="8"/>
      <c r="L33" s="20"/>
      <c r="N33" s="701">
        <v>28</v>
      </c>
      <c r="O33" s="702">
        <v>240.9539948</v>
      </c>
      <c r="P33" s="708">
        <v>243.66999820000001</v>
      </c>
      <c r="Q33" s="703"/>
      <c r="R33" s="707"/>
      <c r="S33" s="701">
        <v>28</v>
      </c>
      <c r="T33" s="704">
        <v>243.86400222</v>
      </c>
      <c r="U33" s="705">
        <v>344.32400322999996</v>
      </c>
      <c r="V33" s="706"/>
    </row>
    <row r="34" spans="1:22" ht="11.25" customHeight="1">
      <c r="A34" s="92"/>
      <c r="B34" s="91"/>
      <c r="C34" s="91"/>
      <c r="D34" s="91"/>
      <c r="E34" s="91"/>
      <c r="F34" s="91"/>
      <c r="G34" s="91"/>
      <c r="H34" s="91"/>
      <c r="I34" s="91"/>
      <c r="J34" s="5"/>
      <c r="K34" s="8"/>
      <c r="L34" s="20"/>
      <c r="N34" s="701">
        <v>29</v>
      </c>
      <c r="O34" s="702">
        <v>227.5220032</v>
      </c>
      <c r="P34" s="702">
        <v>227.5220032</v>
      </c>
      <c r="Q34" s="703"/>
      <c r="R34" s="707"/>
      <c r="S34" s="701">
        <v>29</v>
      </c>
      <c r="T34" s="704">
        <v>239.07999988</v>
      </c>
      <c r="U34" s="705">
        <v>338.60699847999996</v>
      </c>
      <c r="V34" s="706"/>
    </row>
    <row r="35" spans="1:22" ht="11.25" customHeight="1">
      <c r="A35" s="92"/>
      <c r="B35" s="91"/>
      <c r="C35" s="91"/>
      <c r="D35" s="91"/>
      <c r="E35" s="91"/>
      <c r="F35" s="91"/>
      <c r="G35" s="91"/>
      <c r="H35" s="91"/>
      <c r="I35" s="91"/>
      <c r="J35" s="8"/>
      <c r="K35" s="8"/>
      <c r="L35" s="20"/>
      <c r="N35" s="701">
        <v>30</v>
      </c>
      <c r="O35" s="702">
        <v>216.95199584960901</v>
      </c>
      <c r="P35" s="702">
        <v>216.95199579999999</v>
      </c>
      <c r="Q35" s="703"/>
      <c r="R35" s="707"/>
      <c r="S35" s="701">
        <v>30</v>
      </c>
      <c r="T35" s="704">
        <v>234.2539968490598</v>
      </c>
      <c r="U35" s="705">
        <v>332.49400331000004</v>
      </c>
      <c r="V35" s="706"/>
    </row>
    <row r="36" spans="1:22" ht="11.25" customHeight="1">
      <c r="A36" s="92"/>
      <c r="B36" s="91"/>
      <c r="C36" s="91"/>
      <c r="D36" s="91"/>
      <c r="E36" s="91"/>
      <c r="F36" s="91"/>
      <c r="G36" s="91"/>
      <c r="H36" s="91"/>
      <c r="I36" s="91"/>
      <c r="J36" s="5"/>
      <c r="K36" s="8"/>
      <c r="L36" s="20"/>
      <c r="N36" s="701">
        <v>31</v>
      </c>
      <c r="O36" s="702">
        <v>216.95199579999999</v>
      </c>
      <c r="P36" s="702">
        <v>209.128006</v>
      </c>
      <c r="Q36" s="703"/>
      <c r="R36" s="707"/>
      <c r="S36" s="701">
        <v>31</v>
      </c>
      <c r="T36" s="704">
        <v>229.68000125999998</v>
      </c>
      <c r="U36" s="705">
        <v>324</v>
      </c>
      <c r="V36" s="706"/>
    </row>
    <row r="37" spans="1:22" ht="11.25" customHeight="1">
      <c r="A37" s="92"/>
      <c r="B37" s="91"/>
      <c r="C37" s="91"/>
      <c r="D37" s="91"/>
      <c r="E37" s="91"/>
      <c r="F37" s="91"/>
      <c r="G37" s="91"/>
      <c r="H37" s="91"/>
      <c r="I37" s="91"/>
      <c r="J37" s="5"/>
      <c r="K37" s="13"/>
      <c r="L37" s="20"/>
      <c r="N37" s="701">
        <v>32</v>
      </c>
      <c r="O37" s="702">
        <v>201.39199830000001</v>
      </c>
      <c r="P37" s="702">
        <v>198.83200070000001</v>
      </c>
      <c r="Q37" s="703"/>
      <c r="R37" s="707"/>
      <c r="S37" s="701">
        <v>32</v>
      </c>
      <c r="T37" s="704">
        <v>224.73799990999998</v>
      </c>
      <c r="U37" s="705">
        <v>320.73399734000003</v>
      </c>
      <c r="V37" s="706"/>
    </row>
    <row r="38" spans="1:22" ht="11.25" customHeight="1">
      <c r="A38" s="92"/>
      <c r="B38" s="91"/>
      <c r="C38" s="91"/>
      <c r="D38" s="91"/>
      <c r="E38" s="91"/>
      <c r="F38" s="91"/>
      <c r="G38" s="91"/>
      <c r="H38" s="91"/>
      <c r="I38" s="91"/>
      <c r="J38" s="5"/>
      <c r="K38" s="13"/>
      <c r="L38" s="48"/>
      <c r="N38" s="701">
        <v>33</v>
      </c>
      <c r="O38" s="702">
        <v>193.74299621582</v>
      </c>
      <c r="P38" s="702">
        <v>188.69299319999999</v>
      </c>
      <c r="Q38" s="703"/>
      <c r="R38" s="707"/>
      <c r="S38" s="701">
        <v>33</v>
      </c>
      <c r="T38" s="704">
        <v>219.00299835205058</v>
      </c>
      <c r="U38" s="705">
        <v>314.19900131999998</v>
      </c>
      <c r="V38" s="706"/>
    </row>
    <row r="39" spans="1:22" ht="11.25" customHeight="1">
      <c r="A39" s="92"/>
      <c r="B39" s="91"/>
      <c r="C39" s="91"/>
      <c r="D39" s="91"/>
      <c r="E39" s="91"/>
      <c r="F39" s="91"/>
      <c r="G39" s="91"/>
      <c r="H39" s="91"/>
      <c r="I39" s="91"/>
      <c r="J39" s="5"/>
      <c r="K39" s="9"/>
      <c r="L39" s="20"/>
      <c r="N39" s="701">
        <v>34</v>
      </c>
      <c r="O39" s="702">
        <v>181.19200129999999</v>
      </c>
      <c r="P39" s="702">
        <v>183.68200680000001</v>
      </c>
      <c r="Q39" s="703"/>
      <c r="R39" s="707"/>
      <c r="S39" s="701">
        <v>34</v>
      </c>
      <c r="T39" s="704">
        <v>214.38699817</v>
      </c>
      <c r="U39" s="705">
        <v>307.85200500000002</v>
      </c>
      <c r="V39" s="706"/>
    </row>
    <row r="40" spans="1:22" ht="11.25" customHeight="1">
      <c r="A40" s="92"/>
      <c r="B40" s="91"/>
      <c r="C40" s="91"/>
      <c r="D40" s="91"/>
      <c r="E40" s="91"/>
      <c r="F40" s="91"/>
      <c r="G40" s="91"/>
      <c r="H40" s="91"/>
      <c r="I40" s="91"/>
      <c r="J40" s="5"/>
      <c r="K40" s="9"/>
      <c r="L40" s="20"/>
      <c r="N40" s="701">
        <v>35</v>
      </c>
      <c r="O40" s="702">
        <v>171.32600400000001</v>
      </c>
      <c r="P40" s="709">
        <v>176.23899840000001</v>
      </c>
      <c r="Q40" s="703"/>
      <c r="R40" s="707"/>
      <c r="S40" s="701">
        <v>35</v>
      </c>
      <c r="T40" s="704">
        <v>208.95000171000001</v>
      </c>
      <c r="U40" s="705">
        <v>300.83900069999999</v>
      </c>
      <c r="V40" s="706"/>
    </row>
    <row r="41" spans="1:22" ht="11.25" customHeight="1">
      <c r="A41" s="92"/>
      <c r="B41" s="91"/>
      <c r="C41" s="91"/>
      <c r="D41" s="91"/>
      <c r="E41" s="91"/>
      <c r="F41" s="91"/>
      <c r="G41" s="91"/>
      <c r="H41" s="91"/>
      <c r="I41" s="91"/>
      <c r="J41" s="5"/>
      <c r="K41" s="9"/>
      <c r="L41" s="20"/>
      <c r="N41" s="701">
        <v>36</v>
      </c>
      <c r="O41" s="702">
        <v>164.02999879999999</v>
      </c>
      <c r="P41" s="709">
        <v>168.8840027</v>
      </c>
      <c r="Q41" s="703"/>
      <c r="R41" s="707"/>
      <c r="S41" s="701">
        <v>36</v>
      </c>
      <c r="T41" s="704">
        <v>202.97300145000003</v>
      </c>
      <c r="U41" s="705">
        <v>293.46100233999999</v>
      </c>
      <c r="V41" s="706"/>
    </row>
    <row r="42" spans="1:22" ht="11.25" customHeight="1">
      <c r="A42" s="92"/>
      <c r="B42" s="91"/>
      <c r="C42" s="91"/>
      <c r="D42" s="91"/>
      <c r="E42" s="91"/>
      <c r="F42" s="91"/>
      <c r="G42" s="91"/>
      <c r="H42" s="91"/>
      <c r="I42" s="91"/>
      <c r="J42" s="8"/>
      <c r="K42" s="13"/>
      <c r="L42" s="20"/>
      <c r="N42" s="701">
        <v>37</v>
      </c>
      <c r="O42" s="702">
        <v>147.34800720000001</v>
      </c>
      <c r="P42" s="709">
        <v>159.2149963</v>
      </c>
      <c r="Q42" s="703"/>
      <c r="R42" s="707"/>
      <c r="S42" s="701">
        <v>37</v>
      </c>
      <c r="T42" s="704">
        <v>196.95000080099999</v>
      </c>
      <c r="U42" s="705">
        <v>287.76599501999999</v>
      </c>
      <c r="V42" s="706"/>
    </row>
    <row r="43" spans="1:22" ht="11.25" customHeight="1">
      <c r="A43" s="92"/>
      <c r="B43" s="91"/>
      <c r="C43" s="91"/>
      <c r="D43" s="91"/>
      <c r="E43" s="91"/>
      <c r="F43" s="91"/>
      <c r="G43" s="91"/>
      <c r="H43" s="91"/>
      <c r="I43" s="91"/>
      <c r="J43" s="5"/>
      <c r="K43" s="13"/>
      <c r="L43" s="20"/>
      <c r="N43" s="701">
        <v>38</v>
      </c>
      <c r="O43" s="702">
        <v>131.14500430000001</v>
      </c>
      <c r="P43" s="709">
        <v>149.70199579999999</v>
      </c>
      <c r="Q43" s="703"/>
      <c r="R43" s="707"/>
      <c r="S43" s="701">
        <v>38</v>
      </c>
      <c r="T43" s="704">
        <v>190.78400421900002</v>
      </c>
      <c r="U43" s="705">
        <v>282.07300377000001</v>
      </c>
      <c r="V43" s="706"/>
    </row>
    <row r="44" spans="1:22" ht="11.25" customHeight="1">
      <c r="A44" s="92"/>
      <c r="B44" s="91"/>
      <c r="C44" s="91"/>
      <c r="D44" s="91"/>
      <c r="E44" s="91"/>
      <c r="F44" s="91"/>
      <c r="G44" s="91"/>
      <c r="H44" s="91"/>
      <c r="I44" s="91"/>
      <c r="J44" s="5"/>
      <c r="K44" s="13"/>
      <c r="L44" s="20"/>
      <c r="N44" s="701">
        <v>39</v>
      </c>
      <c r="O44" s="702">
        <v>119.8639984</v>
      </c>
      <c r="P44" s="709">
        <v>138.02999879999999</v>
      </c>
      <c r="Q44" s="703"/>
      <c r="R44" s="707"/>
      <c r="S44" s="701">
        <v>39</v>
      </c>
      <c r="T44" s="704">
        <v>184.44099947499998</v>
      </c>
      <c r="U44" s="705">
        <v>275.53000069000001</v>
      </c>
      <c r="V44" s="706"/>
    </row>
    <row r="45" spans="1:22" ht="11.25" customHeight="1">
      <c r="A45" s="92"/>
      <c r="B45" s="91"/>
      <c r="C45" s="91"/>
      <c r="D45" s="91"/>
      <c r="E45" s="91"/>
      <c r="F45" s="91"/>
      <c r="G45" s="91"/>
      <c r="H45" s="91"/>
      <c r="I45" s="91"/>
      <c r="J45" s="15"/>
      <c r="K45" s="15"/>
      <c r="L45" s="15"/>
      <c r="N45" s="701">
        <v>40</v>
      </c>
      <c r="O45" s="702">
        <v>119.8639984</v>
      </c>
      <c r="P45" s="702">
        <v>131.14500430000001</v>
      </c>
      <c r="Q45" s="703"/>
      <c r="R45" s="707"/>
      <c r="S45" s="701">
        <v>40</v>
      </c>
      <c r="T45" s="704">
        <v>177.93399906500002</v>
      </c>
      <c r="U45" s="705">
        <v>268.25699615000002</v>
      </c>
      <c r="V45" s="706"/>
    </row>
    <row r="46" spans="1:22" ht="11.25" customHeight="1">
      <c r="A46" s="92"/>
      <c r="B46" s="91"/>
      <c r="C46" s="91"/>
      <c r="D46" s="91"/>
      <c r="E46" s="91"/>
      <c r="F46" s="91"/>
      <c r="G46" s="91"/>
      <c r="H46" s="91"/>
      <c r="I46" s="91"/>
      <c r="J46" s="14"/>
      <c r="K46" s="14"/>
      <c r="L46" s="14"/>
      <c r="N46" s="701">
        <v>41</v>
      </c>
      <c r="O46" s="702">
        <v>113.213996887207</v>
      </c>
      <c r="P46" s="702">
        <v>108.82900239999999</v>
      </c>
      <c r="Q46" s="703"/>
      <c r="R46" s="707"/>
      <c r="S46" s="701">
        <v>41</v>
      </c>
      <c r="T46" s="704">
        <v>171.68900227546672</v>
      </c>
      <c r="U46" s="705">
        <v>261.21399689000003</v>
      </c>
      <c r="V46" s="706"/>
    </row>
    <row r="47" spans="1:22" ht="11.25" customHeight="1">
      <c r="A47" s="92"/>
      <c r="B47" s="91"/>
      <c r="C47" s="91"/>
      <c r="D47" s="91"/>
      <c r="E47" s="91"/>
      <c r="F47" s="91"/>
      <c r="G47" s="91"/>
      <c r="H47" s="91"/>
      <c r="I47" s="91"/>
      <c r="J47" s="14"/>
      <c r="K47" s="14"/>
      <c r="L47" s="14"/>
      <c r="N47" s="701">
        <v>42</v>
      </c>
      <c r="O47" s="702">
        <v>100.1760025</v>
      </c>
      <c r="P47" s="702">
        <v>95.908996579999993</v>
      </c>
      <c r="Q47" s="703"/>
      <c r="R47" s="707"/>
      <c r="S47" s="701">
        <v>42</v>
      </c>
      <c r="T47" s="704">
        <v>165.69499874400003</v>
      </c>
      <c r="U47" s="705">
        <v>255.58900451</v>
      </c>
      <c r="V47" s="706"/>
    </row>
    <row r="48" spans="1:22" ht="11.25" customHeight="1">
      <c r="A48" s="92"/>
      <c r="B48" s="91"/>
      <c r="C48" s="91"/>
      <c r="D48" s="91"/>
      <c r="E48" s="91"/>
      <c r="F48" s="91"/>
      <c r="G48" s="91"/>
      <c r="H48" s="91"/>
      <c r="I48" s="91"/>
      <c r="J48" s="14"/>
      <c r="K48" s="14"/>
      <c r="L48" s="14"/>
      <c r="N48" s="701">
        <v>43</v>
      </c>
      <c r="O48" s="702">
        <v>89.581001279999995</v>
      </c>
      <c r="P48" s="702">
        <v>83.341003420000007</v>
      </c>
      <c r="Q48" s="703"/>
      <c r="R48" s="707"/>
      <c r="S48" s="701">
        <v>43</v>
      </c>
      <c r="T48" s="704">
        <v>160.397996525</v>
      </c>
      <c r="U48" s="705">
        <v>249.85500335</v>
      </c>
      <c r="V48" s="706"/>
    </row>
    <row r="49" spans="1:22" ht="11.25" customHeight="1">
      <c r="A49" s="92"/>
      <c r="B49" s="91"/>
      <c r="C49" s="91"/>
      <c r="D49" s="91"/>
      <c r="E49" s="91"/>
      <c r="F49" s="91"/>
      <c r="G49" s="91"/>
      <c r="H49" s="91"/>
      <c r="I49" s="91"/>
      <c r="J49" s="14"/>
      <c r="K49" s="14"/>
      <c r="L49" s="14"/>
      <c r="N49" s="701">
        <v>44</v>
      </c>
      <c r="O49" s="702">
        <v>75.156997680000003</v>
      </c>
      <c r="P49" s="702">
        <v>75.16</v>
      </c>
      <c r="Q49" s="703"/>
      <c r="R49" s="707"/>
      <c r="S49" s="701">
        <v>44</v>
      </c>
      <c r="T49" s="704">
        <v>154.79199918699999</v>
      </c>
      <c r="U49" s="705">
        <v>242.79000000000002</v>
      </c>
      <c r="V49" s="706"/>
    </row>
    <row r="50" spans="1:22" ht="12.75">
      <c r="A50" s="92"/>
      <c r="B50" s="91"/>
      <c r="C50" s="91"/>
      <c r="D50" s="91"/>
      <c r="E50" s="91"/>
      <c r="F50" s="91"/>
      <c r="G50" s="91"/>
      <c r="H50" s="91"/>
      <c r="I50" s="91"/>
      <c r="J50" s="14"/>
      <c r="K50" s="14"/>
      <c r="L50" s="14"/>
      <c r="N50" s="701">
        <v>45</v>
      </c>
      <c r="O50" s="702">
        <v>61.2140007</v>
      </c>
      <c r="P50" s="702">
        <v>65.149002080000002</v>
      </c>
      <c r="Q50" s="703"/>
      <c r="R50" s="707"/>
      <c r="S50" s="701">
        <v>45</v>
      </c>
      <c r="T50" s="704">
        <v>149.715000041</v>
      </c>
      <c r="U50" s="705">
        <v>235.60499572000001</v>
      </c>
      <c r="V50" s="706"/>
    </row>
    <row r="51" spans="1:22" ht="12.75">
      <c r="A51" s="92"/>
      <c r="B51" s="91"/>
      <c r="C51" s="91"/>
      <c r="D51" s="91"/>
      <c r="E51" s="91"/>
      <c r="F51" s="91"/>
      <c r="G51" s="91"/>
      <c r="H51" s="91"/>
      <c r="I51" s="91"/>
      <c r="J51" s="14"/>
      <c r="K51" s="14"/>
      <c r="L51" s="14"/>
      <c r="N51" s="701">
        <v>46</v>
      </c>
      <c r="O51" s="702">
        <v>43.990001679999999</v>
      </c>
      <c r="P51" s="702">
        <v>47.749000549999998</v>
      </c>
      <c r="Q51" s="703"/>
      <c r="R51" s="707"/>
      <c r="S51" s="701">
        <v>46</v>
      </c>
      <c r="T51" s="704">
        <v>144.11800040400001</v>
      </c>
      <c r="U51" s="705">
        <v>230.54900361099999</v>
      </c>
      <c r="V51" s="706"/>
    </row>
    <row r="52" spans="1:22" ht="12.75">
      <c r="A52" s="92"/>
      <c r="B52" s="91"/>
      <c r="C52" s="91"/>
      <c r="D52" s="91"/>
      <c r="E52" s="91"/>
      <c r="F52" s="91"/>
      <c r="G52" s="91"/>
      <c r="H52" s="91"/>
      <c r="I52" s="91"/>
      <c r="J52" s="14"/>
      <c r="K52" s="14"/>
      <c r="L52" s="14"/>
      <c r="N52" s="701">
        <v>47</v>
      </c>
      <c r="O52" s="702">
        <v>25.781999590000002</v>
      </c>
      <c r="P52" s="702">
        <v>34.763999939999998</v>
      </c>
      <c r="Q52" s="703"/>
      <c r="R52" s="707"/>
      <c r="S52" s="701">
        <v>47</v>
      </c>
      <c r="T52" s="704">
        <v>138.82499813000001</v>
      </c>
      <c r="U52" s="705">
        <v>223.60000467499998</v>
      </c>
      <c r="V52" s="706"/>
    </row>
    <row r="53" spans="1:22" ht="12.75">
      <c r="A53" s="92"/>
      <c r="B53" s="91"/>
      <c r="C53" s="91"/>
      <c r="D53" s="91"/>
      <c r="E53" s="91"/>
      <c r="F53" s="91"/>
      <c r="G53" s="91"/>
      <c r="H53" s="91"/>
      <c r="I53" s="91"/>
      <c r="J53" s="14"/>
      <c r="K53" s="14"/>
      <c r="L53" s="14"/>
      <c r="N53" s="701">
        <v>48</v>
      </c>
      <c r="O53" s="702">
        <v>29.344999309999999</v>
      </c>
      <c r="P53" s="702">
        <v>13.618000029999999</v>
      </c>
      <c r="Q53" s="703"/>
      <c r="R53" s="707"/>
      <c r="S53" s="701">
        <v>48</v>
      </c>
      <c r="T53" s="704">
        <v>133.112998957</v>
      </c>
      <c r="U53" s="705">
        <v>217.17600035300001</v>
      </c>
      <c r="V53" s="706"/>
    </row>
    <row r="54" spans="1:22" ht="13.5">
      <c r="A54" s="92"/>
      <c r="B54" s="91"/>
      <c r="C54" s="91"/>
      <c r="D54" s="91"/>
      <c r="E54" s="91"/>
      <c r="F54" s="91"/>
      <c r="G54" s="91"/>
      <c r="H54" s="91"/>
      <c r="I54" s="91"/>
      <c r="J54" s="14"/>
      <c r="K54" s="14"/>
      <c r="L54" s="14"/>
      <c r="N54" s="701">
        <v>49</v>
      </c>
      <c r="O54" s="710">
        <v>34.763999939999998</v>
      </c>
      <c r="P54" s="702">
        <v>8.5520000459999999</v>
      </c>
      <c r="Q54" s="703"/>
      <c r="R54" s="707"/>
      <c r="S54" s="701">
        <v>49</v>
      </c>
      <c r="T54" s="704">
        <v>128.370002666</v>
      </c>
      <c r="U54" s="705">
        <v>210.45100211699997</v>
      </c>
      <c r="V54" s="706"/>
    </row>
    <row r="55" spans="1:22" ht="12.75">
      <c r="A55" s="92"/>
      <c r="B55" s="91"/>
      <c r="C55" s="91"/>
      <c r="D55" s="91"/>
      <c r="E55" s="91"/>
      <c r="F55" s="91"/>
      <c r="G55" s="91"/>
      <c r="H55" s="91"/>
      <c r="I55" s="91"/>
      <c r="J55" s="14"/>
      <c r="K55" s="14"/>
      <c r="L55" s="14"/>
      <c r="N55" s="701">
        <v>50</v>
      </c>
      <c r="O55" s="702">
        <v>32.948001859999998</v>
      </c>
      <c r="P55" s="702">
        <v>13.618000029999999</v>
      </c>
      <c r="Q55" s="703"/>
      <c r="R55" s="707"/>
      <c r="S55" s="701">
        <v>50</v>
      </c>
      <c r="T55" s="704">
        <v>122.71499820000001</v>
      </c>
      <c r="U55" s="705">
        <v>203.37099885499998</v>
      </c>
      <c r="V55" s="706"/>
    </row>
    <row r="56" spans="1:22" ht="12.75">
      <c r="A56" s="92"/>
      <c r="B56" s="91"/>
      <c r="C56" s="91"/>
      <c r="D56" s="91"/>
      <c r="E56" s="91"/>
      <c r="F56" s="91"/>
      <c r="G56" s="91"/>
      <c r="H56" s="91"/>
      <c r="I56" s="91"/>
      <c r="J56" s="14"/>
      <c r="K56" s="14"/>
      <c r="L56" s="14"/>
      <c r="N56" s="701">
        <v>51</v>
      </c>
      <c r="O56" s="702">
        <v>25.781999590000002</v>
      </c>
      <c r="P56" s="702">
        <v>18.771999359999999</v>
      </c>
      <c r="Q56" s="703"/>
      <c r="R56" s="707"/>
      <c r="S56" s="701">
        <v>51</v>
      </c>
      <c r="T56" s="704">
        <v>120.15600296300001</v>
      </c>
      <c r="U56" s="705">
        <v>202.35899971500001</v>
      </c>
      <c r="V56" s="706"/>
    </row>
    <row r="57" spans="1:22" ht="12.75">
      <c r="A57" s="92"/>
      <c r="B57" s="91"/>
      <c r="C57" s="91"/>
      <c r="D57" s="91"/>
      <c r="E57" s="91"/>
      <c r="F57" s="91"/>
      <c r="G57" s="91"/>
      <c r="H57" s="91"/>
      <c r="I57" s="91"/>
      <c r="N57" s="701">
        <v>52</v>
      </c>
      <c r="O57" s="702">
        <v>22.256999969999999</v>
      </c>
      <c r="P57" s="702">
        <v>25.781999590000002</v>
      </c>
      <c r="Q57" s="703"/>
      <c r="R57" s="707"/>
      <c r="S57" s="701">
        <v>52</v>
      </c>
      <c r="T57" s="704">
        <v>116.12899696700001</v>
      </c>
      <c r="U57" s="705">
        <v>201.25199794899999</v>
      </c>
      <c r="V57" s="706"/>
    </row>
    <row r="58" spans="1:22" ht="12.75">
      <c r="A58" s="92"/>
      <c r="B58" s="91"/>
      <c r="C58" s="91"/>
      <c r="D58" s="91"/>
      <c r="E58" s="91"/>
      <c r="F58" s="91"/>
      <c r="G58" s="91"/>
      <c r="H58" s="91"/>
      <c r="I58" s="91"/>
      <c r="N58" s="701">
        <v>53</v>
      </c>
      <c r="O58" s="707"/>
      <c r="P58" s="707"/>
      <c r="Q58" s="707"/>
      <c r="R58" s="707"/>
      <c r="S58" s="701">
        <v>53</v>
      </c>
      <c r="T58" s="704"/>
      <c r="U58" s="705"/>
      <c r="V58" s="706"/>
    </row>
    <row r="59" spans="1:22" ht="12.75">
      <c r="B59" s="91"/>
      <c r="C59" s="91"/>
      <c r="D59" s="91"/>
      <c r="E59" s="91"/>
      <c r="F59" s="91"/>
      <c r="G59" s="91"/>
      <c r="H59" s="91"/>
      <c r="I59" s="91"/>
      <c r="N59" s="698"/>
      <c r="O59" s="698"/>
      <c r="P59" s="698"/>
      <c r="Q59" s="698"/>
      <c r="R59" s="698"/>
      <c r="S59" s="698"/>
      <c r="T59" s="698"/>
      <c r="U59" s="698"/>
      <c r="V59" s="698"/>
    </row>
    <row r="60" spans="1:22" ht="12.75">
      <c r="A60" s="92"/>
      <c r="B60" s="91"/>
      <c r="C60" s="91"/>
      <c r="D60" s="91"/>
      <c r="E60" s="91"/>
      <c r="F60" s="91"/>
      <c r="G60" s="91"/>
      <c r="H60" s="91"/>
      <c r="I60" s="91"/>
    </row>
    <row r="63" spans="1:22">
      <c r="A63" s="424" t="s">
        <v>757</v>
      </c>
    </row>
  </sheetData>
  <mergeCells count="2">
    <mergeCell ref="A5:I5"/>
    <mergeCell ref="B7:C7"/>
  </mergeCells>
  <pageMargins left="0.7" right="0.7" top="0.86956521739130432" bottom="0.61458333333333337" header="0.3" footer="0.3"/>
  <pageSetup orientation="portrait" r:id="rId1"/>
  <headerFooter>
    <oddHeader>&amp;R&amp;7Informe de la Operación Mensual - Marzo 2018
INFSGI-MES-03-2018
10/04/2018
Versión: 01</oddHeader>
    <oddFooter>&amp;L&amp;7COES SINAC, 2018
&amp;C11&amp;R&amp;7Dirección Ejecutiva
Sub Dirección de Gestión de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5FBB4-F1D1-463D-A28B-736887416DC4}">
  <sheetPr>
    <tabColor theme="4"/>
  </sheetPr>
  <dimension ref="A1:S125"/>
  <sheetViews>
    <sheetView showGridLines="0" view="pageBreakPreview" zoomScale="145" zoomScaleNormal="100" zoomScaleSheetLayoutView="145" zoomScalePageLayoutView="130" workbookViewId="0">
      <selection activeCell="O24" sqref="O24"/>
    </sheetView>
  </sheetViews>
  <sheetFormatPr defaultRowHeight="11.25"/>
  <cols>
    <col min="1" max="2" width="9.33203125" style="3"/>
    <col min="3" max="3" width="28.5" style="3" customWidth="1"/>
    <col min="4" max="5" width="12" style="3" customWidth="1"/>
    <col min="6" max="6" width="12.33203125" style="3" customWidth="1"/>
    <col min="7" max="7" width="9.33203125" style="3"/>
    <col min="8" max="9" width="9.33203125" style="3" customWidth="1"/>
    <col min="10" max="10" width="9.33203125" style="543"/>
    <col min="11" max="11" width="9.33203125" style="582"/>
    <col min="12" max="12" width="3.1640625" style="583" bestFit="1" customWidth="1"/>
    <col min="13" max="19" width="9.33203125" style="582"/>
    <col min="20" max="16384" width="9.33203125" style="3"/>
  </cols>
  <sheetData>
    <row r="1" spans="1:15" ht="11.25" customHeight="1"/>
    <row r="2" spans="1:15" ht="11.25" customHeight="1">
      <c r="A2" s="25"/>
      <c r="B2" s="25"/>
      <c r="C2" s="25"/>
      <c r="D2" s="25"/>
      <c r="E2" s="91"/>
      <c r="F2" s="91"/>
      <c r="G2" s="91"/>
    </row>
    <row r="3" spans="1:15" ht="17.25" customHeight="1">
      <c r="A3" s="920" t="s">
        <v>519</v>
      </c>
      <c r="B3" s="920"/>
      <c r="C3" s="920"/>
      <c r="D3" s="920"/>
      <c r="E3" s="920"/>
      <c r="F3" s="920"/>
      <c r="G3" s="920"/>
      <c r="H3" s="45"/>
      <c r="I3" s="45"/>
      <c r="K3" s="582" t="s">
        <v>311</v>
      </c>
      <c r="M3" s="582" t="s">
        <v>312</v>
      </c>
      <c r="N3" s="582" t="s">
        <v>313</v>
      </c>
      <c r="O3" s="582" t="s">
        <v>314</v>
      </c>
    </row>
    <row r="4" spans="1:15" ht="11.25" customHeight="1">
      <c r="A4" s="92"/>
      <c r="B4" s="91"/>
      <c r="C4" s="91"/>
      <c r="D4" s="91"/>
      <c r="E4" s="91"/>
      <c r="F4" s="91"/>
      <c r="G4" s="91"/>
      <c r="H4" s="45"/>
      <c r="I4" s="45"/>
      <c r="J4" s="543">
        <v>2016</v>
      </c>
      <c r="K4" s="582">
        <v>1</v>
      </c>
      <c r="L4" s="583">
        <v>1</v>
      </c>
      <c r="M4" s="584">
        <v>40.61</v>
      </c>
      <c r="N4" s="584">
        <v>96.75</v>
      </c>
      <c r="O4" s="584">
        <v>16.37</v>
      </c>
    </row>
    <row r="5" spans="1:15" ht="11.25" customHeight="1">
      <c r="A5" s="92"/>
      <c r="B5" s="91"/>
      <c r="C5" s="91"/>
      <c r="D5" s="91"/>
      <c r="E5" s="91"/>
      <c r="F5" s="91"/>
      <c r="G5" s="91"/>
      <c r="H5" s="16"/>
      <c r="I5" s="16"/>
      <c r="L5" s="583">
        <v>2</v>
      </c>
      <c r="M5" s="584">
        <v>29.82</v>
      </c>
      <c r="N5" s="584">
        <v>76.510000000000005</v>
      </c>
      <c r="O5" s="584">
        <v>15.9</v>
      </c>
    </row>
    <row r="6" spans="1:15" ht="29.25" customHeight="1">
      <c r="A6" s="157"/>
      <c r="C6" s="220" t="s">
        <v>162</v>
      </c>
      <c r="D6" s="234" t="str">
        <f>UPPER('1. Resumen'!Q4)&amp;"
 "&amp;'1. Resumen'!Q5</f>
        <v>MARZO
 2018</v>
      </c>
      <c r="E6" s="235" t="str">
        <f>UPPER('1. Resumen'!Q4)&amp;"
 "&amp;'1. Resumen'!Q5-1</f>
        <v>MARZO
 2017</v>
      </c>
      <c r="F6" s="236" t="s">
        <v>140</v>
      </c>
      <c r="G6" s="159"/>
      <c r="H6" s="31"/>
      <c r="I6" s="16"/>
      <c r="L6" s="583">
        <v>3</v>
      </c>
      <c r="M6" s="584">
        <v>27.06</v>
      </c>
      <c r="N6" s="584">
        <v>80.096000000000004</v>
      </c>
      <c r="O6" s="584">
        <v>29.21</v>
      </c>
    </row>
    <row r="7" spans="1:15" ht="11.25" customHeight="1">
      <c r="A7" s="237"/>
      <c r="C7" s="243" t="s">
        <v>163</v>
      </c>
      <c r="D7" s="238">
        <v>111.16612910000001</v>
      </c>
      <c r="E7" s="238">
        <v>69.409581000000003</v>
      </c>
      <c r="F7" s="239">
        <f>IF(E7=0,"",(D7-E7)/E7)</f>
        <v>0.60159631420336623</v>
      </c>
      <c r="G7" s="159"/>
      <c r="H7" s="32"/>
      <c r="I7" s="5"/>
      <c r="K7" s="582">
        <v>4</v>
      </c>
      <c r="L7" s="583">
        <v>4</v>
      </c>
      <c r="M7" s="584">
        <v>27.93</v>
      </c>
      <c r="N7" s="584">
        <v>77.09</v>
      </c>
      <c r="O7" s="584">
        <v>20.7</v>
      </c>
    </row>
    <row r="8" spans="1:15" ht="11.25" customHeight="1">
      <c r="A8" s="237"/>
      <c r="C8" s="242" t="s">
        <v>169</v>
      </c>
      <c r="D8" s="240">
        <v>43.340935549999998</v>
      </c>
      <c r="E8" s="240">
        <v>43.352708999999997</v>
      </c>
      <c r="F8" s="241">
        <f t="shared" ref="F8:F30" si="0">IF(E8=0,"",(D8-E8)/E8)</f>
        <v>-2.7157357110024522E-4</v>
      </c>
      <c r="G8" s="159"/>
      <c r="H8" s="30"/>
      <c r="I8" s="6"/>
      <c r="L8" s="583">
        <v>5</v>
      </c>
      <c r="M8" s="584">
        <v>49.585999999999999</v>
      </c>
      <c r="N8" s="584">
        <v>140.12</v>
      </c>
      <c r="O8" s="584">
        <v>74.02</v>
      </c>
    </row>
    <row r="9" spans="1:15" ht="11.25" customHeight="1">
      <c r="A9" s="237"/>
      <c r="C9" s="243" t="s">
        <v>170</v>
      </c>
      <c r="D9" s="238">
        <v>180.26745159999999</v>
      </c>
      <c r="E9" s="238">
        <v>168.11729</v>
      </c>
      <c r="F9" s="239">
        <f t="shared" si="0"/>
        <v>7.2271933481678124E-2</v>
      </c>
      <c r="G9" s="159"/>
      <c r="H9" s="32"/>
      <c r="I9" s="8"/>
      <c r="L9" s="583">
        <v>6</v>
      </c>
      <c r="M9" s="584">
        <v>57</v>
      </c>
      <c r="N9" s="584">
        <v>144.66999999999999</v>
      </c>
      <c r="O9" s="584">
        <v>78.08</v>
      </c>
    </row>
    <row r="10" spans="1:15" ht="11.25" customHeight="1">
      <c r="A10" s="237"/>
      <c r="C10" s="242" t="s">
        <v>177</v>
      </c>
      <c r="D10" s="240">
        <v>211.16280760000001</v>
      </c>
      <c r="E10" s="240">
        <v>334.30648000000002</v>
      </c>
      <c r="F10" s="241">
        <f t="shared" si="0"/>
        <v>-0.36835562505399239</v>
      </c>
      <c r="G10" s="159"/>
      <c r="H10" s="32"/>
      <c r="I10" s="5"/>
      <c r="L10" s="583">
        <v>7</v>
      </c>
      <c r="M10" s="584">
        <v>52.31</v>
      </c>
      <c r="N10" s="584">
        <v>117.32</v>
      </c>
      <c r="O10" s="584">
        <v>41.34</v>
      </c>
    </row>
    <row r="11" spans="1:15" ht="11.25" customHeight="1">
      <c r="A11" s="237"/>
      <c r="C11" s="243" t="s">
        <v>178</v>
      </c>
      <c r="D11" s="238">
        <v>33.696516099999997</v>
      </c>
      <c r="E11" s="238">
        <v>146.53676999999999</v>
      </c>
      <c r="F11" s="239">
        <f t="shared" si="0"/>
        <v>-0.77004736695097076</v>
      </c>
      <c r="G11" s="159"/>
      <c r="H11" s="32"/>
      <c r="I11" s="5"/>
      <c r="K11" s="582">
        <v>8</v>
      </c>
      <c r="L11" s="583">
        <v>8</v>
      </c>
      <c r="M11" s="584">
        <v>57.96</v>
      </c>
      <c r="N11" s="584">
        <v>140.31</v>
      </c>
      <c r="O11" s="584">
        <v>96.52</v>
      </c>
    </row>
    <row r="12" spans="1:15" ht="11.25" customHeight="1">
      <c r="A12" s="237"/>
      <c r="C12" s="242" t="s">
        <v>180</v>
      </c>
      <c r="D12" s="240">
        <v>52.070129459999997</v>
      </c>
      <c r="E12" s="240">
        <v>310.91467999999998</v>
      </c>
      <c r="F12" s="241">
        <f t="shared" si="0"/>
        <v>-0.83252598603578321</v>
      </c>
      <c r="G12" s="159"/>
      <c r="H12" s="32"/>
      <c r="I12" s="5"/>
      <c r="L12" s="583">
        <v>9</v>
      </c>
      <c r="M12" s="584">
        <v>100.51885660000001</v>
      </c>
      <c r="N12" s="584">
        <v>268.94750210000001</v>
      </c>
      <c r="O12" s="584">
        <v>150.104332</v>
      </c>
    </row>
    <row r="13" spans="1:15" ht="11.25" customHeight="1">
      <c r="A13" s="237"/>
      <c r="C13" s="243" t="s">
        <v>168</v>
      </c>
      <c r="D13" s="238">
        <v>138.04078905913974</v>
      </c>
      <c r="E13" s="238">
        <v>206.65199999999999</v>
      </c>
      <c r="F13" s="239">
        <f t="shared" si="0"/>
        <v>-0.3320132925926691</v>
      </c>
      <c r="G13" s="159"/>
      <c r="H13" s="30"/>
      <c r="I13" s="6"/>
      <c r="L13" s="583">
        <v>10</v>
      </c>
      <c r="M13" s="584">
        <v>75.15657152448378</v>
      </c>
      <c r="N13" s="584">
        <v>243.71150207519463</v>
      </c>
      <c r="O13" s="584">
        <v>181.79733530680286</v>
      </c>
    </row>
    <row r="14" spans="1:15" ht="11.25" customHeight="1">
      <c r="A14" s="237"/>
      <c r="C14" s="242" t="s">
        <v>302</v>
      </c>
      <c r="D14" s="240">
        <v>109.5648886</v>
      </c>
      <c r="E14" s="240">
        <v>76.566327000000001</v>
      </c>
      <c r="F14" s="241">
        <f t="shared" si="0"/>
        <v>0.43098007822681639</v>
      </c>
      <c r="G14" s="159"/>
      <c r="H14" s="32"/>
      <c r="I14" s="8"/>
      <c r="L14" s="583">
        <v>11</v>
      </c>
      <c r="M14" s="584">
        <v>52.24</v>
      </c>
      <c r="N14" s="584">
        <v>154.21</v>
      </c>
      <c r="O14" s="584">
        <v>79.12</v>
      </c>
    </row>
    <row r="15" spans="1:15" ht="11.25" customHeight="1">
      <c r="A15" s="237"/>
      <c r="C15" s="243" t="s">
        <v>303</v>
      </c>
      <c r="D15" s="238">
        <v>371.4767751</v>
      </c>
      <c r="E15" s="238">
        <v>267.28919000000002</v>
      </c>
      <c r="F15" s="239">
        <f t="shared" si="0"/>
        <v>0.38979348584953988</v>
      </c>
      <c r="G15" s="159"/>
      <c r="H15" s="32"/>
      <c r="I15" s="8"/>
      <c r="K15" s="582">
        <v>12</v>
      </c>
      <c r="L15" s="583">
        <v>12</v>
      </c>
      <c r="M15" s="584">
        <v>44.628571101597331</v>
      </c>
      <c r="N15" s="584">
        <v>116.62271445138057</v>
      </c>
      <c r="O15" s="584">
        <v>41.373285293579045</v>
      </c>
    </row>
    <row r="16" spans="1:15" ht="11.25" customHeight="1">
      <c r="A16" s="237"/>
      <c r="C16" s="242" t="s">
        <v>175</v>
      </c>
      <c r="D16" s="240">
        <v>91.99741942</v>
      </c>
      <c r="E16" s="240">
        <v>108.28574</v>
      </c>
      <c r="F16" s="241">
        <f t="shared" si="0"/>
        <v>-0.15041981132511079</v>
      </c>
      <c r="G16" s="159"/>
      <c r="H16" s="32"/>
      <c r="I16" s="8"/>
      <c r="L16" s="583">
        <v>13</v>
      </c>
      <c r="M16" s="584">
        <v>42.599998474121001</v>
      </c>
      <c r="N16" s="584">
        <v>120.78800201416</v>
      </c>
      <c r="O16" s="584">
        <v>93.665000915527301</v>
      </c>
    </row>
    <row r="17" spans="1:15" ht="11.25" customHeight="1">
      <c r="A17" s="237"/>
      <c r="C17" s="243" t="s">
        <v>179</v>
      </c>
      <c r="D17" s="238">
        <v>28.70009675</v>
      </c>
      <c r="E17" s="238">
        <v>36.880386999999999</v>
      </c>
      <c r="F17" s="239">
        <f t="shared" si="0"/>
        <v>-0.22180597643945546</v>
      </c>
      <c r="G17" s="159"/>
      <c r="H17" s="32"/>
      <c r="I17" s="8"/>
      <c r="L17" s="583">
        <v>14</v>
      </c>
      <c r="M17" s="584">
        <v>49.743000030517535</v>
      </c>
      <c r="N17" s="584">
        <v>125.66285814557708</v>
      </c>
      <c r="O17" s="584">
        <v>131.74585723876913</v>
      </c>
    </row>
    <row r="18" spans="1:15" ht="11.25" customHeight="1">
      <c r="A18" s="237"/>
      <c r="C18" s="242" t="s">
        <v>304</v>
      </c>
      <c r="D18" s="240">
        <v>19.5746164</v>
      </c>
      <c r="E18" s="240">
        <v>14.560516</v>
      </c>
      <c r="F18" s="241">
        <f t="shared" si="0"/>
        <v>0.34436282340543428</v>
      </c>
      <c r="G18" s="159"/>
      <c r="H18" s="32"/>
      <c r="I18" s="8"/>
      <c r="L18" s="583">
        <v>15</v>
      </c>
      <c r="M18" s="584">
        <v>54.414285387311615</v>
      </c>
      <c r="N18" s="584">
        <v>127.68985639299636</v>
      </c>
      <c r="O18" s="584">
        <v>71.706143515450577</v>
      </c>
    </row>
    <row r="19" spans="1:15" ht="11.25" customHeight="1">
      <c r="A19" s="237"/>
      <c r="C19" s="243" t="s">
        <v>305</v>
      </c>
      <c r="D19" s="238">
        <v>37.897889233870949</v>
      </c>
      <c r="E19" s="238">
        <v>36.517000000000003</v>
      </c>
      <c r="F19" s="239">
        <f t="shared" si="0"/>
        <v>3.781496929843485E-2</v>
      </c>
      <c r="G19" s="159"/>
      <c r="H19" s="32"/>
      <c r="I19" s="8"/>
      <c r="K19" s="582">
        <v>16</v>
      </c>
      <c r="L19" s="583">
        <v>16</v>
      </c>
      <c r="M19" s="584">
        <v>47.73</v>
      </c>
      <c r="N19" s="584">
        <v>97.4</v>
      </c>
      <c r="O19" s="584">
        <v>53.49</v>
      </c>
    </row>
    <row r="20" spans="1:15" ht="11.25" customHeight="1">
      <c r="A20" s="237"/>
      <c r="C20" s="242" t="s">
        <v>306</v>
      </c>
      <c r="D20" s="240">
        <v>1.548000005</v>
      </c>
      <c r="E20" s="240">
        <v>0.954129</v>
      </c>
      <c r="F20" s="241">
        <f t="shared" si="0"/>
        <v>0.62242213055048112</v>
      </c>
      <c r="G20" s="159"/>
      <c r="H20" s="32"/>
      <c r="I20" s="8"/>
      <c r="L20" s="583">
        <v>17</v>
      </c>
      <c r="M20" s="584">
        <v>42.142857687813873</v>
      </c>
      <c r="N20" s="584">
        <v>85.487143380301248</v>
      </c>
      <c r="O20" s="584">
        <v>51.424428122384178</v>
      </c>
    </row>
    <row r="21" spans="1:15" ht="11.25" customHeight="1">
      <c r="A21" s="237"/>
      <c r="C21" s="243" t="s">
        <v>166</v>
      </c>
      <c r="D21" s="238">
        <v>444.2850952</v>
      </c>
      <c r="E21" s="238">
        <v>481.54181</v>
      </c>
      <c r="F21" s="239">
        <f t="shared" si="0"/>
        <v>-7.7369636501553207E-2</v>
      </c>
      <c r="G21" s="159"/>
      <c r="H21" s="32"/>
      <c r="I21" s="9"/>
      <c r="L21" s="583">
        <v>18</v>
      </c>
      <c r="M21" s="584">
        <v>27.452428545270582</v>
      </c>
      <c r="N21" s="584">
        <v>62.369998931884716</v>
      </c>
      <c r="O21" s="584">
        <v>34.353571755545424</v>
      </c>
    </row>
    <row r="22" spans="1:15" ht="11.25" customHeight="1">
      <c r="A22" s="237"/>
      <c r="C22" s="242" t="s">
        <v>164</v>
      </c>
      <c r="D22" s="240">
        <v>0</v>
      </c>
      <c r="E22" s="240">
        <v>0</v>
      </c>
      <c r="F22" s="241" t="str">
        <f t="shared" si="0"/>
        <v/>
      </c>
      <c r="G22" s="159"/>
      <c r="H22" s="32"/>
      <c r="I22" s="8"/>
      <c r="L22" s="583">
        <v>19</v>
      </c>
      <c r="M22" s="584">
        <v>21.857142584664455</v>
      </c>
      <c r="N22" s="584">
        <v>58.684285300118525</v>
      </c>
      <c r="O22" s="584">
        <v>29.207143238612552</v>
      </c>
    </row>
    <row r="23" spans="1:15" ht="11.25" customHeight="1">
      <c r="A23" s="237"/>
      <c r="C23" s="243" t="s">
        <v>165</v>
      </c>
      <c r="D23" s="238">
        <v>5.7837096409999997</v>
      </c>
      <c r="E23" s="238">
        <v>60.668871000000003</v>
      </c>
      <c r="F23" s="239">
        <f t="shared" si="0"/>
        <v>-0.90466759071550873</v>
      </c>
      <c r="G23" s="159"/>
      <c r="H23" s="32"/>
      <c r="I23" s="8"/>
      <c r="K23" s="582">
        <v>20</v>
      </c>
      <c r="L23" s="583">
        <v>20</v>
      </c>
      <c r="M23" s="584">
        <v>19.5</v>
      </c>
      <c r="N23" s="584">
        <v>54</v>
      </c>
      <c r="O23" s="584">
        <v>22.1</v>
      </c>
    </row>
    <row r="24" spans="1:15" ht="11.25" customHeight="1">
      <c r="A24" s="237"/>
      <c r="C24" s="242" t="s">
        <v>181</v>
      </c>
      <c r="D24" s="240">
        <v>24.612064480000001</v>
      </c>
      <c r="E24" s="240">
        <v>31.503710000000002</v>
      </c>
      <c r="F24" s="241">
        <f t="shared" si="0"/>
        <v>-0.2187566327902333</v>
      </c>
      <c r="G24" s="159"/>
      <c r="H24" s="33"/>
      <c r="I24" s="8"/>
      <c r="L24" s="583">
        <v>21</v>
      </c>
      <c r="M24" s="584">
        <v>19.485713958740185</v>
      </c>
      <c r="N24" s="584">
        <v>50.756999969482365</v>
      </c>
      <c r="O24" s="584">
        <v>17.473428726196214</v>
      </c>
    </row>
    <row r="25" spans="1:15" ht="11.25" customHeight="1">
      <c r="A25" s="244"/>
      <c r="C25" s="243" t="s">
        <v>171</v>
      </c>
      <c r="D25" s="238">
        <v>0</v>
      </c>
      <c r="E25" s="238">
        <v>0</v>
      </c>
      <c r="F25" s="239" t="str">
        <f t="shared" si="0"/>
        <v/>
      </c>
      <c r="G25" s="204"/>
      <c r="H25" s="32"/>
      <c r="I25" s="9"/>
      <c r="L25" s="583">
        <v>22</v>
      </c>
      <c r="M25" s="584">
        <v>16.329999999999998</v>
      </c>
      <c r="N25" s="584">
        <v>46.59</v>
      </c>
      <c r="O25" s="584">
        <v>17.04</v>
      </c>
    </row>
    <row r="26" spans="1:15" ht="11.25" customHeight="1">
      <c r="A26" s="245"/>
      <c r="C26" s="242" t="s">
        <v>172</v>
      </c>
      <c r="D26" s="240">
        <v>1.2346774220000001</v>
      </c>
      <c r="E26" s="240">
        <v>1.6153548</v>
      </c>
      <c r="F26" s="241">
        <f t="shared" si="0"/>
        <v>-0.23566177411922129</v>
      </c>
      <c r="G26" s="159"/>
      <c r="H26" s="30"/>
      <c r="I26" s="8"/>
      <c r="L26" s="583">
        <v>23</v>
      </c>
      <c r="M26" s="584">
        <v>15.18</v>
      </c>
      <c r="N26" s="584">
        <v>40.29</v>
      </c>
      <c r="O26" s="584">
        <v>22.12</v>
      </c>
    </row>
    <row r="27" spans="1:15" ht="11.25" customHeight="1">
      <c r="A27" s="159"/>
      <c r="C27" s="243" t="s">
        <v>173</v>
      </c>
      <c r="D27" s="238">
        <v>0.64596774300000004</v>
      </c>
      <c r="E27" s="238">
        <v>6.2193499999999999E-2</v>
      </c>
      <c r="F27" s="239">
        <f t="shared" si="0"/>
        <v>9.3864188862180136</v>
      </c>
      <c r="G27" s="159"/>
      <c r="H27" s="30"/>
      <c r="I27" s="8"/>
      <c r="K27" s="582">
        <v>24</v>
      </c>
      <c r="L27" s="583">
        <v>24</v>
      </c>
      <c r="M27" s="584">
        <v>15.1</v>
      </c>
      <c r="N27" s="584">
        <v>35.630000000000003</v>
      </c>
      <c r="O27" s="584">
        <v>13.87</v>
      </c>
    </row>
    <row r="28" spans="1:15" ht="11.25" customHeight="1">
      <c r="A28" s="159"/>
      <c r="C28" s="242" t="s">
        <v>174</v>
      </c>
      <c r="D28" s="240">
        <v>0</v>
      </c>
      <c r="E28" s="240">
        <v>0</v>
      </c>
      <c r="F28" s="241" t="str">
        <f t="shared" si="0"/>
        <v/>
      </c>
      <c r="G28" s="159"/>
      <c r="H28" s="30"/>
      <c r="I28" s="8"/>
      <c r="L28" s="583">
        <v>25</v>
      </c>
      <c r="M28" s="584">
        <v>18.016999930000001</v>
      </c>
      <c r="N28" s="584">
        <v>34.608428410000002</v>
      </c>
      <c r="O28" s="584">
        <v>10.78285721</v>
      </c>
    </row>
    <row r="29" spans="1:15" ht="11.25" customHeight="1">
      <c r="A29" s="204"/>
      <c r="C29" s="243" t="s">
        <v>176</v>
      </c>
      <c r="D29" s="238">
        <v>1.30604583</v>
      </c>
      <c r="E29" s="238">
        <v>3.4724515999999999</v>
      </c>
      <c r="F29" s="239">
        <f t="shared" si="0"/>
        <v>-0.62388364750713876</v>
      </c>
      <c r="G29" s="246"/>
      <c r="H29" s="30"/>
      <c r="I29" s="8"/>
      <c r="L29" s="583">
        <v>26</v>
      </c>
      <c r="M29" s="584">
        <v>16.489714209999999</v>
      </c>
      <c r="N29" s="584">
        <v>34.074285510000003</v>
      </c>
      <c r="O29" s="584">
        <v>9.5958572120000003</v>
      </c>
    </row>
    <row r="30" spans="1:15" ht="11.25" customHeight="1">
      <c r="A30" s="245"/>
      <c r="C30" s="247" t="s">
        <v>167</v>
      </c>
      <c r="D30" s="248">
        <v>6.950268817204301</v>
      </c>
      <c r="E30" s="248">
        <v>17.026</v>
      </c>
      <c r="F30" s="249">
        <f t="shared" si="0"/>
        <v>-0.59178498665545043</v>
      </c>
      <c r="G30" s="159"/>
      <c r="H30" s="32"/>
      <c r="I30" s="8"/>
      <c r="L30" s="583">
        <v>27</v>
      </c>
      <c r="M30" s="584">
        <v>16.199999810000001</v>
      </c>
      <c r="N30" s="584">
        <v>29.599571770000001</v>
      </c>
      <c r="O30" s="584">
        <v>7.8892858370000001</v>
      </c>
    </row>
    <row r="31" spans="1:15" ht="11.25" customHeight="1">
      <c r="A31" s="158"/>
      <c r="C31" s="425" t="str">
        <f>"Cuadro N°10: Promedio de caudales en "&amp;'1. Resumen'!Q4</f>
        <v>Cuadro N°10: Promedio de caudales en marzo</v>
      </c>
      <c r="D31" s="158"/>
      <c r="E31" s="158"/>
      <c r="F31" s="158"/>
      <c r="G31" s="158"/>
      <c r="H31" s="32"/>
      <c r="I31" s="8"/>
      <c r="K31" s="582">
        <v>28</v>
      </c>
      <c r="L31" s="583">
        <v>28</v>
      </c>
      <c r="M31" s="584">
        <v>12.016285760000001</v>
      </c>
      <c r="N31" s="584">
        <v>29.3955713</v>
      </c>
      <c r="O31" s="584">
        <v>7.2334286140000001</v>
      </c>
    </row>
    <row r="32" spans="1:15" ht="11.25" customHeight="1">
      <c r="A32" s="158"/>
      <c r="B32" s="158"/>
      <c r="C32" s="158"/>
      <c r="D32" s="158"/>
      <c r="E32" s="158"/>
      <c r="F32" s="158"/>
      <c r="G32" s="158"/>
      <c r="H32" s="32"/>
      <c r="I32" s="8"/>
      <c r="L32" s="583">
        <v>29</v>
      </c>
      <c r="M32" s="584">
        <v>10.423571450000001</v>
      </c>
      <c r="N32" s="584">
        <v>32.468857079999999</v>
      </c>
      <c r="O32" s="584">
        <v>6.729428564</v>
      </c>
    </row>
    <row r="33" spans="1:15" ht="11.25" customHeight="1">
      <c r="A33" s="158"/>
      <c r="B33" s="158"/>
      <c r="C33" s="158"/>
      <c r="D33" s="158"/>
      <c r="E33" s="158"/>
      <c r="F33" s="158"/>
      <c r="G33" s="158"/>
      <c r="H33" s="32"/>
      <c r="I33" s="8"/>
      <c r="L33" s="583">
        <v>30</v>
      </c>
      <c r="M33" s="584">
        <v>10.043285640000001</v>
      </c>
      <c r="N33" s="584">
        <v>32.112285890000003</v>
      </c>
      <c r="O33" s="584">
        <v>5.6338571819999999</v>
      </c>
    </row>
    <row r="34" spans="1:15" ht="11.25" customHeight="1">
      <c r="A34" s="158"/>
      <c r="B34" s="158"/>
      <c r="C34" s="158"/>
      <c r="D34" s="158"/>
      <c r="E34" s="158"/>
      <c r="F34" s="158"/>
      <c r="G34" s="158"/>
      <c r="H34" s="32"/>
      <c r="I34" s="8"/>
      <c r="L34" s="583">
        <v>31</v>
      </c>
      <c r="M34" s="584">
        <v>10.086428642272944</v>
      </c>
      <c r="N34" s="584">
        <v>29.132714407784558</v>
      </c>
      <c r="O34" s="584">
        <v>5.181999887738904</v>
      </c>
    </row>
    <row r="35" spans="1:15" ht="11.25" customHeight="1">
      <c r="A35" s="920" t="s">
        <v>520</v>
      </c>
      <c r="B35" s="920"/>
      <c r="C35" s="920"/>
      <c r="D35" s="920"/>
      <c r="E35" s="920"/>
      <c r="F35" s="920"/>
      <c r="G35" s="920"/>
      <c r="H35" s="32"/>
      <c r="I35" s="8"/>
      <c r="K35" s="582">
        <v>32</v>
      </c>
      <c r="L35" s="583">
        <v>32</v>
      </c>
      <c r="M35" s="584">
        <v>12.08228561</v>
      </c>
      <c r="N35" s="584">
        <v>34.150143489999998</v>
      </c>
      <c r="O35" s="584">
        <v>4.8032856669999999</v>
      </c>
    </row>
    <row r="36" spans="1:15" ht="11.25" customHeight="1">
      <c r="A36" s="158"/>
      <c r="B36" s="158"/>
      <c r="C36" s="158"/>
      <c r="D36" s="158"/>
      <c r="E36" s="158"/>
      <c r="F36" s="158"/>
      <c r="G36" s="158"/>
      <c r="H36" s="32"/>
      <c r="I36" s="8"/>
      <c r="L36" s="583">
        <v>33</v>
      </c>
      <c r="M36" s="584">
        <v>11.874000004359614</v>
      </c>
      <c r="N36" s="584">
        <v>35.225571223667643</v>
      </c>
      <c r="O36" s="584">
        <v>4.3821428843906904</v>
      </c>
    </row>
    <row r="37" spans="1:15" ht="11.25" customHeight="1">
      <c r="A37" s="157"/>
      <c r="B37" s="159"/>
      <c r="C37" s="159"/>
      <c r="D37" s="159"/>
      <c r="E37" s="159"/>
      <c r="F37" s="159"/>
      <c r="G37" s="159"/>
      <c r="H37" s="33"/>
      <c r="I37" s="8"/>
      <c r="L37" s="583">
        <v>34</v>
      </c>
      <c r="M37" s="584">
        <v>10.842857090000001</v>
      </c>
      <c r="N37" s="584">
        <v>35.168570930000001</v>
      </c>
      <c r="O37" s="584">
        <v>13.837000059999999</v>
      </c>
    </row>
    <row r="38" spans="1:15" ht="11.25" customHeight="1">
      <c r="A38" s="92"/>
      <c r="B38" s="91"/>
      <c r="C38" s="91"/>
      <c r="D38" s="91"/>
      <c r="E38" s="91"/>
      <c r="F38" s="91"/>
      <c r="G38" s="91"/>
      <c r="H38" s="5"/>
      <c r="I38" s="8"/>
      <c r="L38" s="583">
        <v>35</v>
      </c>
      <c r="M38" s="584">
        <v>10.48142842</v>
      </c>
      <c r="N38" s="584">
        <v>37.824428560000001</v>
      </c>
      <c r="O38" s="584">
        <v>3.922857182</v>
      </c>
    </row>
    <row r="39" spans="1:15" ht="11.25" customHeight="1">
      <c r="A39" s="92"/>
      <c r="B39" s="91"/>
      <c r="C39" s="91"/>
      <c r="D39" s="91"/>
      <c r="E39" s="91"/>
      <c r="F39" s="91"/>
      <c r="G39" s="91"/>
      <c r="H39" s="5"/>
      <c r="I39" s="13"/>
      <c r="K39" s="582">
        <v>36</v>
      </c>
      <c r="L39" s="583">
        <v>36</v>
      </c>
      <c r="M39" s="584">
        <v>11.85</v>
      </c>
      <c r="N39" s="584">
        <v>39.78</v>
      </c>
      <c r="O39" s="584">
        <v>4.9800000000000004</v>
      </c>
    </row>
    <row r="40" spans="1:15" ht="11.25" customHeight="1">
      <c r="A40" s="92"/>
      <c r="B40" s="91"/>
      <c r="C40" s="91"/>
      <c r="D40" s="91"/>
      <c r="E40" s="91"/>
      <c r="F40" s="91"/>
      <c r="G40" s="91"/>
      <c r="H40" s="5"/>
      <c r="I40" s="13"/>
      <c r="L40" s="583">
        <v>37</v>
      </c>
      <c r="M40" s="584">
        <v>12.08</v>
      </c>
      <c r="N40" s="584">
        <v>44.25</v>
      </c>
      <c r="O40" s="584">
        <v>4.92</v>
      </c>
    </row>
    <row r="41" spans="1:15" ht="11.25" customHeight="1">
      <c r="A41" s="92"/>
      <c r="B41" s="91"/>
      <c r="C41" s="91"/>
      <c r="D41" s="91"/>
      <c r="E41" s="91"/>
      <c r="F41" s="91"/>
      <c r="G41" s="91"/>
      <c r="H41" s="5"/>
      <c r="I41" s="9"/>
      <c r="L41" s="583">
        <v>38</v>
      </c>
      <c r="M41" s="584">
        <v>11.88371427</v>
      </c>
      <c r="N41" s="584">
        <v>41.311858039999997</v>
      </c>
      <c r="O41" s="584">
        <v>4.6447142870000002</v>
      </c>
    </row>
    <row r="42" spans="1:15" ht="11.25" customHeight="1">
      <c r="A42" s="92"/>
      <c r="B42" s="91"/>
      <c r="C42" s="91"/>
      <c r="D42" s="91"/>
      <c r="E42" s="91"/>
      <c r="F42" s="91"/>
      <c r="G42" s="91"/>
      <c r="H42" s="5"/>
      <c r="I42" s="9"/>
      <c r="K42" s="582">
        <v>39</v>
      </c>
      <c r="L42" s="583">
        <v>39</v>
      </c>
      <c r="M42" s="584">
        <v>13.06</v>
      </c>
      <c r="N42" s="584">
        <v>41.13</v>
      </c>
      <c r="O42" s="584">
        <v>4.2699999999999996</v>
      </c>
    </row>
    <row r="43" spans="1:15" ht="11.25" customHeight="1">
      <c r="A43" s="92"/>
      <c r="B43" s="91"/>
      <c r="C43" s="91"/>
      <c r="D43" s="91"/>
      <c r="E43" s="91"/>
      <c r="F43" s="91"/>
      <c r="G43" s="91"/>
      <c r="H43" s="5"/>
      <c r="I43" s="9"/>
      <c r="L43" s="583">
        <v>40</v>
      </c>
      <c r="M43" s="584">
        <v>15.945571764285715</v>
      </c>
      <c r="N43" s="584">
        <v>46.466000694285704</v>
      </c>
      <c r="O43" s="584">
        <v>5.3634285927142864</v>
      </c>
    </row>
    <row r="44" spans="1:15" ht="11.25" customHeight="1">
      <c r="A44" s="92"/>
      <c r="B44" s="91"/>
      <c r="C44" s="91"/>
      <c r="D44" s="91"/>
      <c r="E44" s="91"/>
      <c r="F44" s="91"/>
      <c r="G44" s="91"/>
      <c r="H44" s="8"/>
      <c r="I44" s="13"/>
      <c r="L44" s="583">
        <v>41</v>
      </c>
      <c r="M44" s="584">
        <v>15.848856789725129</v>
      </c>
      <c r="N44" s="584">
        <v>37.273714882986837</v>
      </c>
      <c r="O44" s="584">
        <v>6.9682856968470812</v>
      </c>
    </row>
    <row r="45" spans="1:15" ht="11.25" customHeight="1">
      <c r="A45" s="92"/>
      <c r="B45" s="91"/>
      <c r="C45" s="91"/>
      <c r="D45" s="91"/>
      <c r="E45" s="91"/>
      <c r="F45" s="91"/>
      <c r="G45" s="91"/>
      <c r="H45" s="5"/>
      <c r="I45" s="13"/>
      <c r="L45" s="583">
        <v>42</v>
      </c>
      <c r="M45" s="584">
        <v>15.549142972857144</v>
      </c>
      <c r="N45" s="584">
        <v>48.572000228571433</v>
      </c>
      <c r="O45" s="584">
        <v>11.100428648285714</v>
      </c>
    </row>
    <row r="46" spans="1:15" ht="11.25" customHeight="1">
      <c r="A46" s="92"/>
      <c r="B46" s="91"/>
      <c r="C46" s="91"/>
      <c r="D46" s="91"/>
      <c r="E46" s="91"/>
      <c r="F46" s="91"/>
      <c r="G46" s="91"/>
      <c r="H46" s="5"/>
      <c r="I46" s="13"/>
      <c r="K46" s="582">
        <v>43</v>
      </c>
      <c r="L46" s="583">
        <v>43</v>
      </c>
      <c r="M46" s="584">
        <v>13.17</v>
      </c>
      <c r="N46" s="584">
        <v>35.32</v>
      </c>
      <c r="O46" s="584">
        <v>6.01</v>
      </c>
    </row>
    <row r="47" spans="1:15" ht="11.25" customHeight="1">
      <c r="A47" s="92"/>
      <c r="B47" s="91"/>
      <c r="C47" s="91"/>
      <c r="D47" s="91"/>
      <c r="E47" s="91"/>
      <c r="F47" s="91"/>
      <c r="G47" s="91"/>
      <c r="H47" s="15"/>
      <c r="I47" s="15"/>
      <c r="L47" s="583">
        <v>44</v>
      </c>
      <c r="M47" s="584">
        <v>13.18</v>
      </c>
      <c r="N47" s="584">
        <v>36.83</v>
      </c>
      <c r="O47" s="584">
        <v>4.57</v>
      </c>
    </row>
    <row r="48" spans="1:15" ht="11.25" customHeight="1">
      <c r="A48" s="92"/>
      <c r="B48" s="91"/>
      <c r="C48" s="91"/>
      <c r="D48" s="91"/>
      <c r="E48" s="91"/>
      <c r="F48" s="91"/>
      <c r="G48" s="91"/>
      <c r="H48" s="14"/>
      <c r="I48" s="14"/>
      <c r="L48" s="583">
        <v>45</v>
      </c>
      <c r="M48" s="584">
        <v>13.49</v>
      </c>
      <c r="N48" s="584">
        <v>39.520000000000003</v>
      </c>
      <c r="O48" s="584">
        <v>4.83</v>
      </c>
    </row>
    <row r="49" spans="1:15" ht="11.25" customHeight="1">
      <c r="A49" s="92"/>
      <c r="B49" s="91"/>
      <c r="C49" s="91"/>
      <c r="D49" s="91"/>
      <c r="E49" s="91"/>
      <c r="F49" s="91"/>
      <c r="G49" s="91"/>
      <c r="H49" s="14"/>
      <c r="I49" s="14"/>
      <c r="L49" s="583">
        <v>46</v>
      </c>
      <c r="M49" s="584">
        <v>15.4</v>
      </c>
      <c r="N49" s="584">
        <v>53.38</v>
      </c>
      <c r="O49" s="584">
        <v>3.73</v>
      </c>
    </row>
    <row r="50" spans="1:15" ht="11.25" customHeight="1">
      <c r="A50" s="92"/>
      <c r="B50" s="91"/>
      <c r="C50" s="91"/>
      <c r="D50" s="91"/>
      <c r="E50" s="91"/>
      <c r="F50" s="91"/>
      <c r="G50" s="91"/>
      <c r="H50" s="14"/>
      <c r="I50" s="14"/>
      <c r="L50" s="583">
        <v>47</v>
      </c>
      <c r="M50" s="584">
        <v>16.408999999999999</v>
      </c>
      <c r="N50" s="584">
        <v>61.853000000000002</v>
      </c>
      <c r="O50" s="584">
        <v>2.5211429999999999</v>
      </c>
    </row>
    <row r="51" spans="1:15" ht="11.25" customHeight="1">
      <c r="A51" s="92"/>
      <c r="B51" s="91"/>
      <c r="C51" s="91"/>
      <c r="D51" s="91"/>
      <c r="E51" s="91"/>
      <c r="F51" s="91"/>
      <c r="G51" s="91"/>
      <c r="H51" s="14"/>
      <c r="I51" s="14"/>
      <c r="K51" s="582">
        <v>48</v>
      </c>
      <c r="L51" s="583">
        <v>48</v>
      </c>
      <c r="M51" s="584">
        <v>16.328857422857144</v>
      </c>
      <c r="N51" s="584">
        <v>65.330427987142869</v>
      </c>
      <c r="O51" s="584">
        <v>3.571428503285714</v>
      </c>
    </row>
    <row r="52" spans="1:15" ht="11.25" customHeight="1">
      <c r="A52" s="92"/>
      <c r="B52" s="91"/>
      <c r="C52" s="91"/>
      <c r="D52" s="91"/>
      <c r="E52" s="91"/>
      <c r="F52" s="91"/>
      <c r="G52" s="91"/>
      <c r="H52" s="14"/>
      <c r="I52" s="14"/>
      <c r="L52" s="583">
        <v>49</v>
      </c>
      <c r="M52" s="584">
        <v>20.236285890000001</v>
      </c>
      <c r="N52" s="584">
        <v>66.680000000000007</v>
      </c>
      <c r="O52" s="584">
        <v>6.1</v>
      </c>
    </row>
    <row r="53" spans="1:15" ht="11.25" customHeight="1">
      <c r="A53" s="92"/>
      <c r="B53" s="91"/>
      <c r="C53" s="91"/>
      <c r="D53" s="91"/>
      <c r="E53" s="91"/>
      <c r="F53" s="91"/>
      <c r="G53" s="91"/>
      <c r="H53" s="14"/>
      <c r="I53" s="14"/>
      <c r="L53" s="583">
        <v>50</v>
      </c>
      <c r="M53" s="584">
        <v>19.809999999999999</v>
      </c>
      <c r="N53" s="584">
        <v>61.31</v>
      </c>
      <c r="O53" s="584">
        <v>6.69</v>
      </c>
    </row>
    <row r="54" spans="1:15" ht="11.25" customHeight="1">
      <c r="A54" s="92"/>
      <c r="B54" s="91"/>
      <c r="C54" s="91"/>
      <c r="D54" s="91"/>
      <c r="E54" s="91"/>
      <c r="F54" s="91"/>
      <c r="G54" s="91"/>
      <c r="H54" s="14"/>
      <c r="I54" s="14"/>
      <c r="L54" s="583">
        <v>51</v>
      </c>
      <c r="M54" s="584">
        <v>21.91</v>
      </c>
      <c r="N54" s="584">
        <v>70.790000000000006</v>
      </c>
      <c r="O54" s="584">
        <v>13.15</v>
      </c>
    </row>
    <row r="55" spans="1:15" ht="12.75">
      <c r="A55" s="92"/>
      <c r="B55" s="91"/>
      <c r="C55" s="91"/>
      <c r="D55" s="91"/>
      <c r="E55" s="91"/>
      <c r="F55" s="91"/>
      <c r="G55" s="91"/>
      <c r="H55" s="14"/>
      <c r="I55" s="14"/>
      <c r="K55" s="582">
        <v>52</v>
      </c>
      <c r="L55" s="583">
        <v>52</v>
      </c>
      <c r="M55" s="584">
        <v>22</v>
      </c>
      <c r="N55" s="584">
        <v>77.434859137142865</v>
      </c>
      <c r="O55" s="584">
        <v>17.75700037857143</v>
      </c>
    </row>
    <row r="56" spans="1:15" ht="12.75">
      <c r="A56" s="92"/>
      <c r="B56" s="91"/>
      <c r="C56" s="91"/>
      <c r="D56" s="91"/>
      <c r="E56" s="91"/>
      <c r="F56" s="91"/>
      <c r="G56" s="91"/>
      <c r="H56" s="14"/>
      <c r="I56" s="14"/>
      <c r="J56" s="543">
        <v>2017</v>
      </c>
      <c r="K56" s="582">
        <v>1</v>
      </c>
      <c r="L56" s="583">
        <v>1</v>
      </c>
      <c r="M56" s="584">
        <v>41.55</v>
      </c>
      <c r="N56" s="584">
        <v>103.58</v>
      </c>
      <c r="O56" s="584">
        <v>29.67</v>
      </c>
    </row>
    <row r="57" spans="1:15" ht="12.75">
      <c r="A57" s="92"/>
      <c r="B57" s="91"/>
      <c r="C57" s="91"/>
      <c r="D57" s="91"/>
      <c r="E57" s="91"/>
      <c r="F57" s="91"/>
      <c r="G57" s="91"/>
      <c r="H57" s="14"/>
      <c r="I57" s="14"/>
      <c r="L57" s="583">
        <v>2</v>
      </c>
      <c r="M57" s="584">
        <v>39.6</v>
      </c>
      <c r="N57" s="584">
        <v>105.01</v>
      </c>
      <c r="O57" s="584">
        <v>51.2</v>
      </c>
    </row>
    <row r="58" spans="1:15" ht="12.75">
      <c r="A58" s="92"/>
      <c r="B58" s="91"/>
      <c r="C58" s="91"/>
      <c r="D58" s="91"/>
      <c r="E58" s="91"/>
      <c r="F58" s="91"/>
      <c r="G58" s="91"/>
      <c r="H58" s="14"/>
      <c r="I58" s="14"/>
      <c r="L58" s="583">
        <v>3</v>
      </c>
      <c r="M58" s="584">
        <v>73.650000000000006</v>
      </c>
      <c r="N58" s="584">
        <v>137.41</v>
      </c>
      <c r="O58" s="584">
        <v>43.26</v>
      </c>
    </row>
    <row r="59" spans="1:15" ht="12.75">
      <c r="A59" s="92"/>
      <c r="B59" s="91"/>
      <c r="C59" s="91"/>
      <c r="D59" s="91"/>
      <c r="E59" s="91"/>
      <c r="F59" s="91"/>
      <c r="G59" s="91"/>
      <c r="H59" s="14"/>
      <c r="I59" s="14"/>
      <c r="K59" s="582">
        <v>4</v>
      </c>
      <c r="L59" s="583">
        <v>4</v>
      </c>
      <c r="M59" s="584">
        <v>65.03</v>
      </c>
      <c r="N59" s="584">
        <v>127.83</v>
      </c>
      <c r="O59" s="584">
        <v>32.72</v>
      </c>
    </row>
    <row r="60" spans="1:15" ht="12.75">
      <c r="A60" s="92"/>
      <c r="B60" s="91"/>
      <c r="C60" s="91"/>
      <c r="D60" s="91"/>
      <c r="E60" s="91"/>
      <c r="F60" s="91"/>
      <c r="G60" s="91"/>
      <c r="H60" s="14"/>
      <c r="I60" s="14"/>
      <c r="L60" s="583">
        <v>5</v>
      </c>
      <c r="M60" s="584">
        <v>56.95</v>
      </c>
      <c r="N60" s="584">
        <v>97.31</v>
      </c>
      <c r="O60" s="584">
        <v>48.46</v>
      </c>
    </row>
    <row r="61" spans="1:15" ht="12.75">
      <c r="A61" s="425" t="s">
        <v>758</v>
      </c>
      <c r="B61" s="91"/>
      <c r="C61" s="91"/>
      <c r="D61" s="91"/>
      <c r="E61" s="91"/>
      <c r="F61" s="91"/>
      <c r="G61" s="91"/>
      <c r="H61" s="14"/>
      <c r="I61" s="14"/>
      <c r="L61" s="583">
        <v>6</v>
      </c>
      <c r="M61" s="584">
        <v>61.87</v>
      </c>
      <c r="N61" s="584">
        <v>123.44</v>
      </c>
      <c r="O61" s="584">
        <v>72.52</v>
      </c>
    </row>
    <row r="62" spans="1:15">
      <c r="L62" s="583">
        <v>7</v>
      </c>
      <c r="M62" s="584">
        <v>77.569999999999993</v>
      </c>
      <c r="N62" s="584">
        <v>145.02000000000001</v>
      </c>
      <c r="O62" s="584">
        <v>59.16</v>
      </c>
    </row>
    <row r="63" spans="1:15">
      <c r="K63" s="582">
        <v>8</v>
      </c>
      <c r="L63" s="583">
        <v>8</v>
      </c>
      <c r="M63" s="584">
        <v>86.94</v>
      </c>
      <c r="N63" s="584">
        <v>175.03</v>
      </c>
      <c r="O63" s="584">
        <v>24.36</v>
      </c>
    </row>
    <row r="64" spans="1:15">
      <c r="L64" s="583">
        <v>9</v>
      </c>
      <c r="M64" s="584">
        <v>85.13</v>
      </c>
      <c r="N64" s="584">
        <v>206.14</v>
      </c>
      <c r="O64" s="584">
        <v>39.07</v>
      </c>
    </row>
    <row r="65" spans="11:15">
      <c r="L65" s="583">
        <v>10</v>
      </c>
      <c r="M65" s="584">
        <v>84.78</v>
      </c>
      <c r="N65" s="584">
        <v>270.17</v>
      </c>
      <c r="O65" s="584">
        <v>109.16</v>
      </c>
    </row>
    <row r="66" spans="11:15">
      <c r="L66" s="583">
        <v>11</v>
      </c>
      <c r="M66" s="584">
        <v>84.78</v>
      </c>
      <c r="N66" s="584">
        <v>376.42</v>
      </c>
      <c r="O66" s="584">
        <v>188.18</v>
      </c>
    </row>
    <row r="67" spans="11:15">
      <c r="K67" s="582">
        <v>12</v>
      </c>
      <c r="L67" s="583">
        <v>12</v>
      </c>
      <c r="M67" s="584">
        <v>106.16</v>
      </c>
      <c r="N67" s="584">
        <v>351.57</v>
      </c>
      <c r="O67" s="584">
        <v>159.6</v>
      </c>
    </row>
    <row r="68" spans="11:15">
      <c r="L68" s="583">
        <v>13</v>
      </c>
      <c r="M68" s="584">
        <v>101.71</v>
      </c>
      <c r="N68" s="584">
        <v>384.37</v>
      </c>
      <c r="O68" s="584">
        <v>161.77000000000001</v>
      </c>
    </row>
    <row r="69" spans="11:15">
      <c r="L69" s="583">
        <v>14</v>
      </c>
      <c r="M69" s="584">
        <v>83.1</v>
      </c>
      <c r="N69" s="584">
        <v>337.84</v>
      </c>
      <c r="O69" s="584">
        <v>115.43</v>
      </c>
    </row>
    <row r="70" spans="11:15">
      <c r="L70" s="583">
        <v>15</v>
      </c>
      <c r="M70" s="584">
        <v>61.23</v>
      </c>
      <c r="N70" s="584">
        <v>282.32</v>
      </c>
      <c r="O70" s="584">
        <v>98.92</v>
      </c>
    </row>
    <row r="71" spans="11:15">
      <c r="K71" s="582">
        <v>16</v>
      </c>
      <c r="L71" s="583">
        <v>16</v>
      </c>
      <c r="M71" s="584">
        <v>49.8</v>
      </c>
      <c r="N71" s="584">
        <v>191.65</v>
      </c>
      <c r="O71" s="584">
        <v>82.48</v>
      </c>
    </row>
    <row r="72" spans="11:15">
      <c r="L72" s="583">
        <v>17</v>
      </c>
      <c r="M72" s="584">
        <v>40.21</v>
      </c>
      <c r="N72" s="584">
        <v>160.35</v>
      </c>
      <c r="O72" s="584">
        <v>77.02</v>
      </c>
    </row>
    <row r="73" spans="11:15">
      <c r="L73" s="583">
        <v>18</v>
      </c>
      <c r="M73" s="584">
        <v>43.46</v>
      </c>
      <c r="N73" s="584">
        <v>136.65</v>
      </c>
      <c r="O73" s="584">
        <v>62.63</v>
      </c>
    </row>
    <row r="74" spans="11:15">
      <c r="L74" s="583">
        <v>19</v>
      </c>
      <c r="M74" s="584">
        <v>35.65</v>
      </c>
      <c r="N74" s="584">
        <v>135.97</v>
      </c>
      <c r="O74" s="584">
        <v>93.03</v>
      </c>
    </row>
    <row r="75" spans="11:15">
      <c r="K75" s="582">
        <v>20</v>
      </c>
      <c r="L75" s="583">
        <v>20</v>
      </c>
      <c r="M75" s="584">
        <v>26.22</v>
      </c>
      <c r="N75" s="584">
        <v>135.66</v>
      </c>
      <c r="O75" s="584">
        <v>72.349999999999994</v>
      </c>
    </row>
    <row r="76" spans="11:15">
      <c r="L76" s="583">
        <v>21</v>
      </c>
      <c r="M76" s="584">
        <v>27.95</v>
      </c>
      <c r="N76" s="584">
        <v>113.82</v>
      </c>
      <c r="O76" s="584">
        <v>90.75</v>
      </c>
    </row>
    <row r="77" spans="11:15">
      <c r="L77" s="583">
        <v>22</v>
      </c>
      <c r="M77" s="584">
        <v>32.409999999999997</v>
      </c>
      <c r="N77" s="584">
        <v>64.03</v>
      </c>
      <c r="O77" s="584">
        <v>53.02</v>
      </c>
    </row>
    <row r="78" spans="11:15">
      <c r="L78" s="583">
        <v>23</v>
      </c>
      <c r="M78" s="584">
        <v>28.93</v>
      </c>
      <c r="N78" s="584">
        <v>53.15</v>
      </c>
      <c r="O78" s="584">
        <v>32.43</v>
      </c>
    </row>
    <row r="79" spans="11:15">
      <c r="K79" s="582">
        <v>24</v>
      </c>
      <c r="L79" s="583">
        <v>24</v>
      </c>
      <c r="M79" s="584">
        <v>26.59</v>
      </c>
      <c r="N79" s="584">
        <v>45.98</v>
      </c>
      <c r="O79" s="584">
        <v>27.75</v>
      </c>
    </row>
    <row r="80" spans="11:15">
      <c r="L80" s="583">
        <v>25</v>
      </c>
      <c r="M80" s="584">
        <v>23.61</v>
      </c>
      <c r="N80" s="584">
        <v>38.68</v>
      </c>
      <c r="O80" s="584">
        <v>24.81</v>
      </c>
    </row>
    <row r="81" spans="11:15">
      <c r="L81" s="583">
        <v>26</v>
      </c>
      <c r="M81" s="584">
        <v>24.94</v>
      </c>
      <c r="N81" s="584">
        <v>34.68</v>
      </c>
      <c r="O81" s="584">
        <v>21.81</v>
      </c>
    </row>
    <row r="82" spans="11:15">
      <c r="L82" s="583">
        <v>27</v>
      </c>
      <c r="M82" s="584">
        <v>25.54</v>
      </c>
      <c r="N82" s="584">
        <v>31.72</v>
      </c>
      <c r="O82" s="584">
        <v>18.649999999999999</v>
      </c>
    </row>
    <row r="83" spans="11:15">
      <c r="K83" s="582">
        <v>28</v>
      </c>
      <c r="L83" s="583">
        <v>28</v>
      </c>
      <c r="M83" s="584">
        <v>23.56</v>
      </c>
      <c r="N83" s="584">
        <v>29.25</v>
      </c>
      <c r="O83" s="584">
        <v>14.27</v>
      </c>
    </row>
    <row r="84" spans="11:15">
      <c r="L84" s="583">
        <v>29</v>
      </c>
      <c r="M84" s="584">
        <v>22.4</v>
      </c>
      <c r="N84" s="584">
        <v>29.53</v>
      </c>
      <c r="O84" s="584">
        <v>11.51</v>
      </c>
    </row>
    <row r="85" spans="11:15">
      <c r="L85" s="583">
        <v>30</v>
      </c>
      <c r="M85" s="584">
        <v>21.29</v>
      </c>
      <c r="N85" s="584">
        <v>27.62</v>
      </c>
      <c r="O85" s="584">
        <v>9.7200000000000006</v>
      </c>
    </row>
    <row r="86" spans="11:15">
      <c r="L86" s="583">
        <v>31</v>
      </c>
      <c r="M86" s="584">
        <v>19.34</v>
      </c>
      <c r="N86" s="584">
        <v>27.99</v>
      </c>
      <c r="O86" s="584">
        <v>8.09</v>
      </c>
    </row>
    <row r="87" spans="11:15">
      <c r="K87" s="582">
        <v>32</v>
      </c>
      <c r="L87" s="583">
        <v>32</v>
      </c>
      <c r="M87" s="584">
        <v>19.649999999999999</v>
      </c>
      <c r="N87" s="584">
        <v>31.42</v>
      </c>
      <c r="O87" s="584">
        <v>7.62</v>
      </c>
    </row>
    <row r="88" spans="11:15">
      <c r="L88" s="583">
        <v>33</v>
      </c>
      <c r="M88" s="584">
        <v>18.420000000000002</v>
      </c>
      <c r="N88" s="584">
        <v>29.71</v>
      </c>
      <c r="O88" s="584">
        <v>9.5500000000000007</v>
      </c>
    </row>
    <row r="89" spans="11:15">
      <c r="L89" s="583">
        <v>34</v>
      </c>
      <c r="M89" s="584">
        <v>17.170000000000002</v>
      </c>
      <c r="N89" s="584">
        <v>30.51</v>
      </c>
      <c r="O89" s="584">
        <v>10.75</v>
      </c>
    </row>
    <row r="90" spans="11:15">
      <c r="L90" s="583">
        <v>35</v>
      </c>
      <c r="M90" s="584">
        <v>17.47</v>
      </c>
      <c r="N90" s="584">
        <v>27.5</v>
      </c>
      <c r="O90" s="584">
        <v>8.31</v>
      </c>
    </row>
    <row r="91" spans="11:15">
      <c r="K91" s="582">
        <v>36</v>
      </c>
      <c r="L91" s="583">
        <v>36</v>
      </c>
      <c r="M91" s="584">
        <v>13.42</v>
      </c>
      <c r="N91" s="584">
        <v>26.21</v>
      </c>
      <c r="O91" s="584">
        <v>6.53</v>
      </c>
    </row>
    <row r="92" spans="11:15">
      <c r="L92" s="583">
        <v>37</v>
      </c>
      <c r="M92" s="584">
        <v>11.2</v>
      </c>
      <c r="N92" s="584">
        <v>29.98</v>
      </c>
      <c r="O92" s="584">
        <v>9.7799999999999994</v>
      </c>
    </row>
    <row r="93" spans="11:15">
      <c r="L93" s="583">
        <v>38</v>
      </c>
      <c r="M93" s="584">
        <v>11</v>
      </c>
      <c r="N93" s="584">
        <v>34.369999999999997</v>
      </c>
      <c r="O93" s="584">
        <v>7.47</v>
      </c>
    </row>
    <row r="94" spans="11:15">
      <c r="K94" s="582">
        <v>39</v>
      </c>
      <c r="L94" s="583">
        <v>39</v>
      </c>
      <c r="M94" s="584">
        <v>11.14</v>
      </c>
      <c r="N94" s="584">
        <v>42.17</v>
      </c>
      <c r="O94" s="584">
        <v>7.49</v>
      </c>
    </row>
    <row r="95" spans="11:15">
      <c r="L95" s="583">
        <v>40</v>
      </c>
      <c r="M95" s="584">
        <v>12.8</v>
      </c>
      <c r="N95" s="584">
        <v>37.270000000000003</v>
      </c>
      <c r="O95" s="584">
        <v>15.47</v>
      </c>
    </row>
    <row r="96" spans="11:15">
      <c r="L96" s="583">
        <v>41</v>
      </c>
      <c r="M96" s="584">
        <v>14.41</v>
      </c>
      <c r="N96" s="584">
        <v>40.04</v>
      </c>
      <c r="O96" s="584">
        <v>18</v>
      </c>
    </row>
    <row r="97" spans="10:15">
      <c r="L97" s="583">
        <v>42</v>
      </c>
      <c r="M97" s="584">
        <v>15.87</v>
      </c>
      <c r="N97" s="584">
        <v>35.79</v>
      </c>
      <c r="O97" s="584">
        <v>12.74</v>
      </c>
    </row>
    <row r="98" spans="10:15">
      <c r="K98" s="582">
        <v>43</v>
      </c>
      <c r="L98" s="583">
        <v>43</v>
      </c>
      <c r="M98" s="584">
        <v>19.61</v>
      </c>
      <c r="N98" s="584">
        <v>50.36</v>
      </c>
      <c r="O98" s="584">
        <v>30.75</v>
      </c>
    </row>
    <row r="99" spans="10:15">
      <c r="L99" s="583">
        <v>44</v>
      </c>
      <c r="M99" s="584">
        <v>21.85</v>
      </c>
      <c r="N99" s="584">
        <v>54.94</v>
      </c>
      <c r="O99" s="584">
        <v>23.58</v>
      </c>
    </row>
    <row r="100" spans="10:15">
      <c r="L100" s="583">
        <v>45</v>
      </c>
      <c r="M100" s="584">
        <v>16.79</v>
      </c>
      <c r="N100" s="584">
        <v>41.16</v>
      </c>
      <c r="O100" s="584">
        <v>11.77</v>
      </c>
    </row>
    <row r="101" spans="10:15">
      <c r="L101" s="583">
        <v>46</v>
      </c>
      <c r="M101" s="584">
        <v>16.010000000000002</v>
      </c>
      <c r="N101" s="584">
        <v>42.65</v>
      </c>
      <c r="O101" s="584">
        <v>9.33</v>
      </c>
    </row>
    <row r="102" spans="10:15">
      <c r="L102" s="583">
        <v>47</v>
      </c>
      <c r="M102" s="584">
        <v>14.72</v>
      </c>
      <c r="N102" s="584">
        <v>39.76</v>
      </c>
      <c r="O102" s="584">
        <v>8.19</v>
      </c>
    </row>
    <row r="103" spans="10:15">
      <c r="K103" s="582">
        <v>48</v>
      </c>
      <c r="L103" s="583">
        <v>48</v>
      </c>
      <c r="M103" s="584">
        <v>18.932000297142856</v>
      </c>
      <c r="N103" s="584">
        <v>47.388000487142854</v>
      </c>
      <c r="O103" s="584">
        <v>19.661285946</v>
      </c>
    </row>
    <row r="104" spans="10:15">
      <c r="L104" s="583">
        <v>49</v>
      </c>
      <c r="M104" s="584">
        <v>28.48371397</v>
      </c>
      <c r="N104" s="584">
        <v>78.087428497142852</v>
      </c>
      <c r="O104" s="584">
        <v>19.181428364285715</v>
      </c>
    </row>
    <row r="105" spans="10:15">
      <c r="L105" s="583">
        <v>50</v>
      </c>
      <c r="M105" s="584">
        <v>32.583286012857144</v>
      </c>
      <c r="N105" s="584">
        <v>69.764142717142846</v>
      </c>
      <c r="O105" s="584">
        <v>23.7245715</v>
      </c>
    </row>
    <row r="106" spans="10:15">
      <c r="L106" s="583">
        <v>51</v>
      </c>
      <c r="M106" s="584">
        <v>34.501856668571428</v>
      </c>
      <c r="N106" s="584">
        <v>71.14499991142857</v>
      </c>
      <c r="O106" s="584">
        <v>26.158142907142857</v>
      </c>
    </row>
    <row r="107" spans="10:15">
      <c r="K107" s="582">
        <v>52</v>
      </c>
      <c r="L107" s="583">
        <v>52</v>
      </c>
      <c r="M107" s="584">
        <v>27.781857355714287</v>
      </c>
      <c r="N107" s="584">
        <v>83.196000228571435</v>
      </c>
      <c r="O107" s="584">
        <v>21.776999882857144</v>
      </c>
    </row>
    <row r="108" spans="10:15">
      <c r="J108" s="543">
        <v>2018</v>
      </c>
      <c r="K108" s="582">
        <v>1</v>
      </c>
      <c r="L108" s="583">
        <v>1</v>
      </c>
      <c r="M108" s="584">
        <v>29.44</v>
      </c>
      <c r="N108" s="584">
        <v>69.087142857142865</v>
      </c>
      <c r="O108" s="584">
        <v>15.747142857142856</v>
      </c>
    </row>
    <row r="109" spans="10:15">
      <c r="L109" s="583">
        <v>2</v>
      </c>
      <c r="M109" s="584">
        <v>42.880857194285717</v>
      </c>
      <c r="N109" s="584">
        <v>96.785858138571413</v>
      </c>
      <c r="O109" s="584">
        <v>37.6</v>
      </c>
    </row>
    <row r="110" spans="10:15">
      <c r="L110" s="583">
        <v>3</v>
      </c>
      <c r="M110" s="584">
        <v>74.002572194285705</v>
      </c>
      <c r="N110" s="584">
        <v>158.17728531428571</v>
      </c>
      <c r="O110" s="584">
        <v>101.26128550142856</v>
      </c>
    </row>
    <row r="111" spans="10:15">
      <c r="K111" s="582">
        <v>4</v>
      </c>
      <c r="L111" s="583">
        <v>4</v>
      </c>
      <c r="M111" s="584">
        <v>77.812570845714291</v>
      </c>
      <c r="N111" s="584">
        <v>167.02357267142858</v>
      </c>
      <c r="O111" s="584">
        <v>77.354000085714276</v>
      </c>
    </row>
    <row r="112" spans="10:15">
      <c r="L112" s="583">
        <v>5</v>
      </c>
      <c r="M112" s="584">
        <v>61.531714848571433</v>
      </c>
      <c r="N112" s="584">
        <v>113.19585745142855</v>
      </c>
      <c r="O112" s="584">
        <v>30.667142595714285</v>
      </c>
    </row>
    <row r="113" spans="11:15">
      <c r="L113" s="583">
        <v>6</v>
      </c>
      <c r="M113" s="584">
        <v>54.024142672857138</v>
      </c>
      <c r="N113" s="584">
        <v>88.535714287142852</v>
      </c>
      <c r="O113" s="584">
        <v>32.444142750000005</v>
      </c>
    </row>
    <row r="114" spans="11:15">
      <c r="L114" s="583">
        <v>7</v>
      </c>
      <c r="M114" s="584">
        <v>59.271427155714285</v>
      </c>
      <c r="N114" s="584">
        <v>99.37822619047617</v>
      </c>
      <c r="O114" s="584">
        <v>30.338148809523812</v>
      </c>
    </row>
    <row r="115" spans="11:15">
      <c r="K115" s="582">
        <v>8</v>
      </c>
      <c r="L115" s="583">
        <v>8</v>
      </c>
      <c r="M115" s="584">
        <v>78.025571005714284</v>
      </c>
      <c r="N115" s="584">
        <v>140.28</v>
      </c>
      <c r="O115" s="584">
        <v>62.97</v>
      </c>
    </row>
    <row r="116" spans="11:15">
      <c r="L116" s="583">
        <v>9</v>
      </c>
      <c r="M116" s="584">
        <v>61.11871501571428</v>
      </c>
      <c r="N116" s="584">
        <v>102.99642836285715</v>
      </c>
      <c r="O116" s="584">
        <v>31.244571685714288</v>
      </c>
    </row>
    <row r="117" spans="11:15">
      <c r="L117" s="583">
        <v>10</v>
      </c>
      <c r="M117" s="584">
        <v>84.500714981428573</v>
      </c>
      <c r="N117" s="820">
        <v>175.90485927142853</v>
      </c>
      <c r="O117" s="820">
        <v>36.038285662857142</v>
      </c>
    </row>
    <row r="118" spans="11:15">
      <c r="L118" s="583">
        <v>11</v>
      </c>
      <c r="M118" s="584">
        <v>83.643855504285725</v>
      </c>
      <c r="N118" s="820">
        <v>169.64671761428571</v>
      </c>
      <c r="O118" s="820">
        <v>25.076428275714282</v>
      </c>
    </row>
    <row r="119" spans="11:15">
      <c r="K119" s="582">
        <v>12</v>
      </c>
      <c r="L119" s="583">
        <v>12</v>
      </c>
      <c r="M119" s="584">
        <v>98.99</v>
      </c>
      <c r="N119" s="820">
        <v>198.22</v>
      </c>
      <c r="O119" s="820">
        <v>24.63</v>
      </c>
    </row>
    <row r="120" spans="11:15">
      <c r="L120" s="583">
        <v>13</v>
      </c>
      <c r="M120" s="584">
        <v>106.64928652857144</v>
      </c>
      <c r="N120" s="820">
        <v>312.6314304857143</v>
      </c>
      <c r="O120" s="820">
        <v>38.701428550000003</v>
      </c>
    </row>
    <row r="125" spans="11:15">
      <c r="M125" s="582" t="s">
        <v>312</v>
      </c>
      <c r="N125" s="582" t="s">
        <v>313</v>
      </c>
      <c r="O125" s="582" t="s">
        <v>314</v>
      </c>
    </row>
  </sheetData>
  <mergeCells count="2">
    <mergeCell ref="A3:G3"/>
    <mergeCell ref="A35:G35"/>
  </mergeCells>
  <pageMargins left="0.7" right="0.7" top="0.86956521739130432" bottom="0.61458333333333337" header="0.3" footer="0.3"/>
  <pageSetup orientation="portrait" r:id="rId1"/>
  <headerFooter>
    <oddHeader>&amp;R&amp;7Informe de la Operación Mensual - Marzo 2018
INFSGI-MES-03-2018
10/04/2018
Versión: 01</oddHeader>
    <oddFooter>&amp;L&amp;7COES SINAC, 2018
&amp;C12&amp;R&amp;7Dirección Ejecutiva
Sub Dirección de Gestión de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55641-C442-4E50-88E6-5F8E1AE35713}">
  <sheetPr>
    <tabColor theme="4"/>
  </sheetPr>
  <dimension ref="A1:AF121"/>
  <sheetViews>
    <sheetView showGridLines="0" view="pageBreakPreview" zoomScale="130" zoomScaleNormal="100" zoomScaleSheetLayoutView="130" zoomScalePageLayoutView="130" workbookViewId="0">
      <selection activeCell="O24" sqref="O24"/>
    </sheetView>
  </sheetViews>
  <sheetFormatPr defaultRowHeight="11.25"/>
  <cols>
    <col min="1" max="9" width="9.33203125" style="3"/>
    <col min="10" max="11" width="9.33203125" style="3" customWidth="1"/>
    <col min="12" max="13" width="9.33203125" style="3"/>
    <col min="14" max="30" width="9.33203125" style="582"/>
    <col min="31" max="32" width="9.33203125" style="543"/>
    <col min="33" max="16384" width="9.33203125" style="3"/>
  </cols>
  <sheetData>
    <row r="1" spans="1:25" ht="11.25" customHeight="1">
      <c r="A1" s="160"/>
      <c r="B1" s="160"/>
      <c r="C1" s="160"/>
      <c r="D1" s="160"/>
      <c r="E1" s="160"/>
      <c r="F1" s="160"/>
      <c r="G1" s="160"/>
      <c r="H1" s="160"/>
      <c r="I1" s="160"/>
      <c r="J1" s="160"/>
      <c r="K1" s="160"/>
      <c r="L1" s="160"/>
    </row>
    <row r="2" spans="1:25" ht="11.25" customHeight="1">
      <c r="A2" s="585"/>
      <c r="B2" s="586"/>
      <c r="C2" s="586"/>
      <c r="D2" s="586"/>
      <c r="E2" s="586"/>
      <c r="F2" s="586"/>
      <c r="G2" s="237"/>
      <c r="H2" s="237"/>
      <c r="I2" s="203"/>
      <c r="J2" s="160"/>
      <c r="K2" s="160"/>
      <c r="L2" s="160"/>
    </row>
    <row r="3" spans="1:25" ht="11.25" customHeight="1">
      <c r="A3" s="203"/>
      <c r="B3" s="203"/>
      <c r="C3" s="203"/>
      <c r="D3" s="203"/>
      <c r="E3" s="203"/>
      <c r="F3" s="203"/>
      <c r="G3" s="159"/>
      <c r="H3" s="159"/>
      <c r="I3" s="159"/>
      <c r="J3" s="178"/>
      <c r="K3" s="178"/>
      <c r="L3" s="178"/>
      <c r="O3" s="582" t="s">
        <v>311</v>
      </c>
      <c r="P3" s="583"/>
      <c r="Q3" s="582" t="s">
        <v>315</v>
      </c>
      <c r="R3" s="582" t="s">
        <v>316</v>
      </c>
      <c r="S3" s="582" t="s">
        <v>317</v>
      </c>
      <c r="T3" s="582" t="s">
        <v>318</v>
      </c>
      <c r="U3" s="582" t="s">
        <v>319</v>
      </c>
      <c r="V3" s="582" t="s">
        <v>320</v>
      </c>
      <c r="W3" s="582" t="s">
        <v>321</v>
      </c>
      <c r="X3" s="582" t="s">
        <v>322</v>
      </c>
      <c r="Y3" s="582" t="s">
        <v>323</v>
      </c>
    </row>
    <row r="4" spans="1:25" ht="11.25" customHeight="1">
      <c r="A4" s="203"/>
      <c r="B4" s="203"/>
      <c r="C4" s="203"/>
      <c r="D4" s="203"/>
      <c r="E4" s="203"/>
      <c r="F4" s="203"/>
      <c r="G4" s="159"/>
      <c r="H4" s="159"/>
      <c r="I4" s="159"/>
      <c r="J4" s="178"/>
      <c r="K4" s="178"/>
      <c r="L4" s="178"/>
      <c r="N4" s="582">
        <v>2016</v>
      </c>
      <c r="O4" s="582">
        <v>1</v>
      </c>
      <c r="P4" s="583">
        <v>1</v>
      </c>
      <c r="Q4" s="584">
        <v>12.12</v>
      </c>
      <c r="R4" s="584">
        <v>8.33</v>
      </c>
      <c r="S4" s="584">
        <v>165.03200000000001</v>
      </c>
      <c r="T4" s="584">
        <v>95.83</v>
      </c>
      <c r="U4" s="584">
        <v>18.5</v>
      </c>
      <c r="V4" s="584">
        <v>10.01</v>
      </c>
      <c r="W4" s="584">
        <v>1.23</v>
      </c>
      <c r="X4" s="584">
        <v>109.19</v>
      </c>
      <c r="Y4" s="584">
        <v>37.270000000000003</v>
      </c>
    </row>
    <row r="5" spans="1:25" ht="11.25" customHeight="1">
      <c r="A5" s="587"/>
      <c r="B5" s="587"/>
      <c r="C5" s="587"/>
      <c r="D5" s="587"/>
      <c r="E5" s="587"/>
      <c r="F5" s="587"/>
      <c r="G5" s="587"/>
      <c r="H5" s="587"/>
      <c r="I5" s="587"/>
      <c r="J5" s="31"/>
      <c r="K5" s="31"/>
      <c r="L5" s="152"/>
      <c r="P5" s="583">
        <v>2</v>
      </c>
      <c r="Q5" s="584">
        <v>10.45</v>
      </c>
      <c r="R5" s="584">
        <v>5.38</v>
      </c>
      <c r="S5" s="584">
        <v>137.04</v>
      </c>
      <c r="T5" s="584">
        <v>78.260000000000005</v>
      </c>
      <c r="U5" s="584">
        <v>13.1</v>
      </c>
      <c r="V5" s="584">
        <v>10</v>
      </c>
      <c r="W5" s="584">
        <v>1.18</v>
      </c>
      <c r="X5" s="584">
        <v>177.91</v>
      </c>
      <c r="Y5" s="584">
        <v>53.34</v>
      </c>
    </row>
    <row r="6" spans="1:25" ht="11.25" customHeight="1">
      <c r="A6" s="203"/>
      <c r="B6" s="588"/>
      <c r="C6" s="589"/>
      <c r="D6" s="590"/>
      <c r="E6" s="590"/>
      <c r="F6" s="591"/>
      <c r="G6" s="592"/>
      <c r="H6" s="592"/>
      <c r="I6" s="252"/>
      <c r="J6" s="31"/>
      <c r="K6" s="31"/>
      <c r="L6" s="26"/>
      <c r="P6" s="583">
        <v>3</v>
      </c>
      <c r="Q6" s="584">
        <v>10.396000000000001</v>
      </c>
      <c r="R6" s="584">
        <v>5.29</v>
      </c>
      <c r="S6" s="584">
        <v>102.45</v>
      </c>
      <c r="T6" s="584">
        <v>101.264</v>
      </c>
      <c r="U6" s="584">
        <v>15.26</v>
      </c>
      <c r="V6" s="584">
        <v>10.01</v>
      </c>
      <c r="W6" s="584">
        <v>1.2529999999999999</v>
      </c>
      <c r="X6" s="584">
        <v>248.28</v>
      </c>
      <c r="Y6" s="584">
        <v>76.69</v>
      </c>
    </row>
    <row r="7" spans="1:25" ht="11.25" customHeight="1">
      <c r="A7" s="203"/>
      <c r="B7" s="253"/>
      <c r="C7" s="253"/>
      <c r="D7" s="254"/>
      <c r="E7" s="254"/>
      <c r="F7" s="591"/>
      <c r="G7" s="592"/>
      <c r="H7" s="592"/>
      <c r="I7" s="252"/>
      <c r="J7" s="32"/>
      <c r="K7" s="32"/>
      <c r="L7" s="29"/>
      <c r="O7" s="582">
        <v>4</v>
      </c>
      <c r="P7" s="583">
        <v>4</v>
      </c>
      <c r="Q7" s="584">
        <v>10.32</v>
      </c>
      <c r="R7" s="584">
        <v>6.0640000000000001</v>
      </c>
      <c r="S7" s="584">
        <v>93.71</v>
      </c>
      <c r="T7" s="584">
        <v>79.73</v>
      </c>
      <c r="U7" s="584">
        <v>12.66</v>
      </c>
      <c r="V7" s="584">
        <v>10.01</v>
      </c>
      <c r="W7" s="584">
        <v>1.22</v>
      </c>
      <c r="X7" s="584">
        <v>142.55000000000001</v>
      </c>
      <c r="Y7" s="584">
        <v>40.92</v>
      </c>
    </row>
    <row r="8" spans="1:25" ht="11.25" customHeight="1">
      <c r="A8" s="203"/>
      <c r="B8" s="255"/>
      <c r="C8" s="182"/>
      <c r="D8" s="194"/>
      <c r="E8" s="194"/>
      <c r="F8" s="591"/>
      <c r="G8" s="592"/>
      <c r="H8" s="592"/>
      <c r="I8" s="252"/>
      <c r="J8" s="30"/>
      <c r="K8" s="30"/>
      <c r="L8" s="31"/>
      <c r="P8" s="583">
        <v>5</v>
      </c>
      <c r="Q8" s="584">
        <v>14.34</v>
      </c>
      <c r="R8" s="584">
        <v>9.59</v>
      </c>
      <c r="S8" s="584">
        <v>142.55000000000001</v>
      </c>
      <c r="T8" s="584">
        <v>128.66</v>
      </c>
      <c r="U8" s="584">
        <v>24.24</v>
      </c>
      <c r="V8" s="584">
        <v>10.01</v>
      </c>
      <c r="W8" s="584">
        <v>1.17</v>
      </c>
      <c r="X8" s="584">
        <v>251.59399999999999</v>
      </c>
      <c r="Y8" s="584">
        <v>58.97</v>
      </c>
    </row>
    <row r="9" spans="1:25" ht="11.25" customHeight="1">
      <c r="A9" s="203"/>
      <c r="B9" s="255"/>
      <c r="C9" s="182"/>
      <c r="D9" s="194"/>
      <c r="E9" s="194"/>
      <c r="F9" s="591"/>
      <c r="G9" s="592"/>
      <c r="H9" s="592"/>
      <c r="I9" s="252"/>
      <c r="J9" s="32"/>
      <c r="K9" s="33"/>
      <c r="L9" s="34"/>
      <c r="P9" s="583">
        <v>6</v>
      </c>
      <c r="Q9" s="584">
        <v>14.98</v>
      </c>
      <c r="R9" s="584">
        <v>12.82</v>
      </c>
      <c r="S9" s="584">
        <v>223.15</v>
      </c>
      <c r="T9" s="584">
        <v>174.87</v>
      </c>
      <c r="U9" s="584">
        <v>35.18</v>
      </c>
      <c r="V9" s="584">
        <v>9.01</v>
      </c>
      <c r="W9" s="584">
        <v>0.82</v>
      </c>
      <c r="X9" s="584">
        <v>388.05428210000002</v>
      </c>
      <c r="Y9" s="584">
        <v>80.41</v>
      </c>
    </row>
    <row r="10" spans="1:25" ht="11.25" customHeight="1">
      <c r="A10" s="203"/>
      <c r="B10" s="255"/>
      <c r="C10" s="182"/>
      <c r="D10" s="194"/>
      <c r="E10" s="194"/>
      <c r="F10" s="591"/>
      <c r="G10" s="592"/>
      <c r="H10" s="592"/>
      <c r="I10" s="252"/>
      <c r="J10" s="32"/>
      <c r="K10" s="32"/>
      <c r="L10" s="29"/>
      <c r="P10" s="583">
        <v>7</v>
      </c>
      <c r="Q10" s="584">
        <v>15.86</v>
      </c>
      <c r="R10" s="584">
        <v>12.43</v>
      </c>
      <c r="S10" s="584">
        <v>223.86</v>
      </c>
      <c r="T10" s="584">
        <v>126.56</v>
      </c>
      <c r="U10" s="584">
        <v>25.04</v>
      </c>
      <c r="V10" s="584">
        <v>9.01</v>
      </c>
      <c r="W10" s="584">
        <v>1.59</v>
      </c>
      <c r="X10" s="584">
        <v>283.21000240000001</v>
      </c>
      <c r="Y10" s="584">
        <v>53.36</v>
      </c>
    </row>
    <row r="11" spans="1:25" ht="11.25" customHeight="1">
      <c r="A11" s="203"/>
      <c r="B11" s="194"/>
      <c r="C11" s="182"/>
      <c r="D11" s="194"/>
      <c r="E11" s="194"/>
      <c r="F11" s="591"/>
      <c r="G11" s="592"/>
      <c r="H11" s="592"/>
      <c r="I11" s="252"/>
      <c r="J11" s="32"/>
      <c r="K11" s="32"/>
      <c r="L11" s="29"/>
      <c r="O11" s="582">
        <v>8</v>
      </c>
      <c r="P11" s="583">
        <v>8</v>
      </c>
      <c r="Q11" s="584">
        <v>22.12</v>
      </c>
      <c r="R11" s="584">
        <v>19.3</v>
      </c>
      <c r="S11" s="584">
        <v>297.45999999999998</v>
      </c>
      <c r="T11" s="584">
        <v>188.83</v>
      </c>
      <c r="U11" s="584">
        <v>26.72</v>
      </c>
      <c r="V11" s="584">
        <v>18.309999999999999</v>
      </c>
      <c r="W11" s="584">
        <v>14.62</v>
      </c>
      <c r="X11" s="584">
        <v>414.29357470000002</v>
      </c>
      <c r="Y11" s="584">
        <v>65.55</v>
      </c>
    </row>
    <row r="12" spans="1:25" ht="11.25" customHeight="1">
      <c r="A12" s="203"/>
      <c r="B12" s="194"/>
      <c r="C12" s="182"/>
      <c r="D12" s="194"/>
      <c r="E12" s="194"/>
      <c r="F12" s="591"/>
      <c r="G12" s="592"/>
      <c r="H12" s="592"/>
      <c r="I12" s="252"/>
      <c r="J12" s="32"/>
      <c r="K12" s="32"/>
      <c r="L12" s="29"/>
      <c r="P12" s="583">
        <v>9</v>
      </c>
      <c r="Q12" s="584">
        <v>31.986428669999999</v>
      </c>
      <c r="R12" s="584">
        <v>19.514333090000001</v>
      </c>
      <c r="S12" s="584">
        <v>326.48699649999998</v>
      </c>
      <c r="T12" s="584">
        <v>170.33500290000001</v>
      </c>
      <c r="U12" s="584">
        <v>30.940000529999999</v>
      </c>
      <c r="V12" s="584">
        <v>16.54985727582655</v>
      </c>
      <c r="W12" s="584">
        <v>7.4597144130000004</v>
      </c>
      <c r="X12" s="584">
        <v>382.60643219999997</v>
      </c>
      <c r="Y12" s="584">
        <v>72.96314185</v>
      </c>
    </row>
    <row r="13" spans="1:25" ht="11.25" customHeight="1">
      <c r="A13" s="203"/>
      <c r="B13" s="194"/>
      <c r="C13" s="182"/>
      <c r="D13" s="194"/>
      <c r="E13" s="194"/>
      <c r="F13" s="591"/>
      <c r="G13" s="592"/>
      <c r="H13" s="592"/>
      <c r="I13" s="252"/>
      <c r="J13" s="30"/>
      <c r="K13" s="30"/>
      <c r="L13" s="31"/>
      <c r="P13" s="583">
        <v>10</v>
      </c>
      <c r="Q13" s="584">
        <v>21.817856924874398</v>
      </c>
      <c r="R13" s="584">
        <v>20.1870002746582</v>
      </c>
      <c r="S13" s="584">
        <v>281.91442869999997</v>
      </c>
      <c r="T13" s="584">
        <v>164.05856977190246</v>
      </c>
      <c r="U13" s="584">
        <v>30.751428604125927</v>
      </c>
      <c r="V13" s="584">
        <v>9.5257144655499921</v>
      </c>
      <c r="W13" s="584">
        <v>2.1815714495522598</v>
      </c>
      <c r="X13" s="584">
        <v>245.78571646554084</v>
      </c>
      <c r="Y13" s="584">
        <v>47.002858298165428</v>
      </c>
    </row>
    <row r="14" spans="1:25" ht="11.25" customHeight="1">
      <c r="A14" s="203"/>
      <c r="B14" s="194"/>
      <c r="C14" s="182"/>
      <c r="D14" s="194"/>
      <c r="E14" s="194"/>
      <c r="F14" s="591"/>
      <c r="G14" s="592"/>
      <c r="H14" s="592"/>
      <c r="I14" s="252"/>
      <c r="J14" s="32"/>
      <c r="K14" s="33"/>
      <c r="L14" s="34"/>
      <c r="P14" s="583">
        <v>11</v>
      </c>
      <c r="Q14" s="584">
        <v>21.645000185285259</v>
      </c>
      <c r="R14" s="584">
        <v>18.452999932425314</v>
      </c>
      <c r="S14" s="584">
        <v>302.97000000000003</v>
      </c>
      <c r="T14" s="584">
        <v>146.11571393694155</v>
      </c>
      <c r="U14" s="584">
        <v>26.230000359671411</v>
      </c>
      <c r="V14" s="584">
        <v>10.001428604125973</v>
      </c>
      <c r="W14" s="584">
        <v>1.7041428429739771</v>
      </c>
      <c r="X14" s="584">
        <v>239.62</v>
      </c>
      <c r="Y14" s="584">
        <v>42.29</v>
      </c>
    </row>
    <row r="15" spans="1:25" ht="11.25" customHeight="1">
      <c r="A15" s="203"/>
      <c r="B15" s="194"/>
      <c r="C15" s="182"/>
      <c r="D15" s="194"/>
      <c r="E15" s="194"/>
      <c r="F15" s="591"/>
      <c r="G15" s="592"/>
      <c r="H15" s="592"/>
      <c r="I15" s="252"/>
      <c r="J15" s="32"/>
      <c r="K15" s="33"/>
      <c r="L15" s="29"/>
      <c r="O15" s="582">
        <v>12</v>
      </c>
      <c r="P15" s="583">
        <v>12</v>
      </c>
      <c r="Q15" s="584">
        <v>15.247000013078916</v>
      </c>
      <c r="R15" s="584">
        <v>12.7100000381469</v>
      </c>
      <c r="S15" s="584">
        <v>179.33771623883899</v>
      </c>
      <c r="T15" s="584">
        <v>114.18428584507485</v>
      </c>
      <c r="U15" s="584">
        <v>18.61999988555905</v>
      </c>
      <c r="V15" s="584">
        <v>9.9999999999999964</v>
      </c>
      <c r="W15" s="584">
        <v>1.2444285835538544</v>
      </c>
      <c r="X15" s="584">
        <v>150.27357046944684</v>
      </c>
      <c r="Y15" s="584">
        <v>24.915714263915959</v>
      </c>
    </row>
    <row r="16" spans="1:25" ht="11.25" customHeight="1">
      <c r="A16" s="203"/>
      <c r="B16" s="194"/>
      <c r="C16" s="182"/>
      <c r="D16" s="194"/>
      <c r="E16" s="194"/>
      <c r="F16" s="591"/>
      <c r="G16" s="592"/>
      <c r="H16" s="592"/>
      <c r="I16" s="252"/>
      <c r="J16" s="32"/>
      <c r="K16" s="33"/>
      <c r="L16" s="29"/>
      <c r="P16" s="583">
        <v>13</v>
      </c>
      <c r="Q16" s="584">
        <v>17.322999954223601</v>
      </c>
      <c r="R16" s="584">
        <v>15.171999931335399</v>
      </c>
      <c r="S16" s="584">
        <v>130.67500305175699</v>
      </c>
      <c r="T16" s="584">
        <v>89.040000915527301</v>
      </c>
      <c r="U16" s="584">
        <v>15.310000419616699</v>
      </c>
      <c r="V16" s="584">
        <v>10</v>
      </c>
      <c r="W16" s="584">
        <v>1.0199999809265099</v>
      </c>
      <c r="X16" s="584">
        <v>116.33999633789</v>
      </c>
      <c r="Y16" s="584">
        <v>24.159999847412099</v>
      </c>
    </row>
    <row r="17" spans="1:25" ht="11.25" customHeight="1">
      <c r="A17" s="203"/>
      <c r="B17" s="194"/>
      <c r="C17" s="182"/>
      <c r="D17" s="194"/>
      <c r="E17" s="194"/>
      <c r="F17" s="591"/>
      <c r="G17" s="592"/>
      <c r="H17" s="592"/>
      <c r="I17" s="252"/>
      <c r="J17" s="32"/>
      <c r="K17" s="33"/>
      <c r="L17" s="29"/>
      <c r="P17" s="583">
        <v>14</v>
      </c>
      <c r="Q17" s="584">
        <v>14.828142711094401</v>
      </c>
      <c r="R17" s="584">
        <v>13.217000007629398</v>
      </c>
      <c r="S17" s="584">
        <v>121.81457192557171</v>
      </c>
      <c r="T17" s="584">
        <v>78.037142072405103</v>
      </c>
      <c r="U17" s="584">
        <v>14.082857131957956</v>
      </c>
      <c r="V17" s="584">
        <v>10.001428604125973</v>
      </c>
      <c r="W17" s="584">
        <v>1.3691428899764975</v>
      </c>
      <c r="X17" s="584">
        <v>126.18428475516127</v>
      </c>
      <c r="Y17" s="584">
        <v>22.646999904087572</v>
      </c>
    </row>
    <row r="18" spans="1:25" ht="11.25" customHeight="1">
      <c r="A18" s="922" t="s">
        <v>759</v>
      </c>
      <c r="B18" s="922"/>
      <c r="C18" s="922"/>
      <c r="D18" s="922"/>
      <c r="E18" s="922"/>
      <c r="F18" s="922"/>
      <c r="G18" s="922"/>
      <c r="H18" s="922"/>
      <c r="I18" s="922"/>
      <c r="J18" s="922"/>
      <c r="K18" s="922"/>
      <c r="L18" s="922"/>
      <c r="P18" s="583">
        <v>15</v>
      </c>
      <c r="Q18" s="584">
        <v>15.017142977033298</v>
      </c>
      <c r="R18" s="584">
        <v>11.291000366210898</v>
      </c>
      <c r="S18" s="584">
        <v>184.69442967006074</v>
      </c>
      <c r="T18" s="584">
        <v>74.048570905412902</v>
      </c>
      <c r="U18" s="584">
        <v>17.312857082911869</v>
      </c>
      <c r="V18" s="584">
        <v>10.005714416503881</v>
      </c>
      <c r="W18" s="584">
        <v>1.6558571543012313</v>
      </c>
      <c r="X18" s="584">
        <v>140.54571315220355</v>
      </c>
      <c r="Y18" s="584">
        <v>22.742571422031897</v>
      </c>
    </row>
    <row r="19" spans="1:25" ht="11.25" customHeight="1">
      <c r="A19" s="256"/>
      <c r="B19" s="194"/>
      <c r="C19" s="182"/>
      <c r="D19" s="194"/>
      <c r="E19" s="194"/>
      <c r="F19" s="250"/>
      <c r="G19" s="251"/>
      <c r="H19" s="251"/>
      <c r="I19" s="252"/>
      <c r="J19" s="32"/>
      <c r="K19" s="33"/>
      <c r="L19" s="29"/>
      <c r="O19" s="582">
        <v>16</v>
      </c>
      <c r="P19" s="583">
        <v>16</v>
      </c>
      <c r="Q19" s="584">
        <v>13.98</v>
      </c>
      <c r="R19" s="584">
        <v>11.63</v>
      </c>
      <c r="S19" s="584">
        <v>164.52</v>
      </c>
      <c r="T19" s="584">
        <v>81.069999999999993</v>
      </c>
      <c r="U19" s="584">
        <v>21.07</v>
      </c>
      <c r="V19" s="584">
        <v>10.01</v>
      </c>
      <c r="W19" s="584">
        <v>1.27</v>
      </c>
      <c r="X19" s="584">
        <v>141.29</v>
      </c>
      <c r="Y19" s="584">
        <v>23.21</v>
      </c>
    </row>
    <row r="20" spans="1:25" ht="11.25" customHeight="1">
      <c r="A20" s="153"/>
      <c r="B20" s="194"/>
      <c r="C20" s="182"/>
      <c r="D20" s="194"/>
      <c r="E20" s="194"/>
      <c r="F20" s="250"/>
      <c r="G20" s="251"/>
      <c r="H20" s="251"/>
      <c r="I20" s="252"/>
      <c r="J20" s="32"/>
      <c r="K20" s="33"/>
      <c r="L20" s="29"/>
      <c r="P20" s="583">
        <v>17</v>
      </c>
      <c r="Q20" s="584">
        <v>12.944285669999999</v>
      </c>
      <c r="R20" s="584">
        <v>10.010000228881799</v>
      </c>
      <c r="S20" s="584">
        <v>152.88357325962556</v>
      </c>
      <c r="T20" s="584">
        <v>64.311428070000005</v>
      </c>
      <c r="U20" s="584">
        <v>16.638571469999999</v>
      </c>
      <c r="V20" s="584">
        <v>10.004285812377887</v>
      </c>
      <c r="W20" s="584">
        <v>1.7342857122421229</v>
      </c>
      <c r="X20" s="584">
        <v>105.73500061035119</v>
      </c>
      <c r="Y20" s="584">
        <v>19.724285806928286</v>
      </c>
    </row>
    <row r="21" spans="1:25" ht="11.25" customHeight="1">
      <c r="A21" s="153"/>
      <c r="B21" s="194"/>
      <c r="C21" s="182"/>
      <c r="D21" s="194"/>
      <c r="E21" s="194"/>
      <c r="F21" s="250"/>
      <c r="G21" s="251"/>
      <c r="H21" s="251"/>
      <c r="I21" s="252"/>
      <c r="J21" s="32"/>
      <c r="K21" s="38"/>
      <c r="L21" s="39"/>
      <c r="P21" s="583">
        <v>18</v>
      </c>
      <c r="Q21" s="584">
        <v>10.727142742701899</v>
      </c>
      <c r="R21" s="584">
        <v>6.3112858363560251</v>
      </c>
      <c r="S21" s="584">
        <v>98.225285121372636</v>
      </c>
      <c r="T21" s="584">
        <v>46.242857796805197</v>
      </c>
      <c r="U21" s="584">
        <v>10.637142998831566</v>
      </c>
      <c r="V21" s="584">
        <v>10.007143020629858</v>
      </c>
      <c r="W21" s="584">
        <v>1.4345714194433998</v>
      </c>
      <c r="X21" s="584">
        <v>72.620000566754968</v>
      </c>
      <c r="Y21" s="584">
        <v>14.075714383806471</v>
      </c>
    </row>
    <row r="22" spans="1:25" ht="11.25" customHeight="1">
      <c r="A22" s="158"/>
      <c r="B22" s="194"/>
      <c r="C22" s="182"/>
      <c r="D22" s="194"/>
      <c r="E22" s="194"/>
      <c r="F22" s="250"/>
      <c r="G22" s="251"/>
      <c r="H22" s="251"/>
      <c r="I22" s="252"/>
      <c r="J22" s="32"/>
      <c r="K22" s="33"/>
      <c r="L22" s="29"/>
      <c r="P22" s="583">
        <v>19</v>
      </c>
      <c r="Q22" s="584">
        <v>9.4342857088361427</v>
      </c>
      <c r="R22" s="584">
        <v>7.4910001754760689</v>
      </c>
      <c r="S22" s="584">
        <v>86.615142822265582</v>
      </c>
      <c r="T22" s="584">
        <v>41.954286302838973</v>
      </c>
      <c r="U22" s="584">
        <v>9.4342857088361427</v>
      </c>
      <c r="V22" s="584">
        <v>10.004285812377914</v>
      </c>
      <c r="W22" s="584">
        <v>1.3051428794860784</v>
      </c>
      <c r="X22" s="584">
        <v>60.497857775006928</v>
      </c>
      <c r="Y22" s="584">
        <v>12.797142846243686</v>
      </c>
    </row>
    <row r="23" spans="1:25" ht="11.25" customHeight="1">
      <c r="A23" s="158"/>
      <c r="B23" s="194"/>
      <c r="C23" s="182"/>
      <c r="D23" s="194"/>
      <c r="E23" s="194"/>
      <c r="F23" s="250"/>
      <c r="G23" s="251"/>
      <c r="H23" s="251"/>
      <c r="I23" s="252"/>
      <c r="J23" s="32"/>
      <c r="K23" s="33"/>
      <c r="L23" s="29"/>
      <c r="O23" s="582">
        <v>20</v>
      </c>
      <c r="P23" s="583">
        <v>20</v>
      </c>
      <c r="Q23" s="584">
        <v>9.1999999999999993</v>
      </c>
      <c r="R23" s="584">
        <v>6.8</v>
      </c>
      <c r="S23" s="584">
        <v>78.2</v>
      </c>
      <c r="T23" s="584">
        <v>39.6</v>
      </c>
      <c r="U23" s="584">
        <v>8.6</v>
      </c>
      <c r="V23" s="584">
        <v>10</v>
      </c>
      <c r="W23" s="584">
        <v>1.6</v>
      </c>
      <c r="X23" s="584">
        <v>56.6</v>
      </c>
      <c r="Y23" s="584">
        <v>12.9</v>
      </c>
    </row>
    <row r="24" spans="1:25" ht="11.25" customHeight="1">
      <c r="A24" s="158"/>
      <c r="B24" s="194"/>
      <c r="C24" s="182"/>
      <c r="D24" s="194"/>
      <c r="E24" s="194"/>
      <c r="F24" s="250"/>
      <c r="G24" s="251"/>
      <c r="H24" s="251"/>
      <c r="I24" s="252"/>
      <c r="J24" s="33"/>
      <c r="K24" s="33"/>
      <c r="L24" s="29"/>
      <c r="P24" s="583">
        <v>21</v>
      </c>
      <c r="Q24" s="584">
        <v>9.0128573008945967</v>
      </c>
      <c r="R24" s="584">
        <v>5.4099998474121005</v>
      </c>
      <c r="S24" s="584">
        <v>73.744141714913454</v>
      </c>
      <c r="T24" s="584">
        <v>44.79285812377924</v>
      </c>
      <c r="U24" s="584">
        <v>10.11999988555907</v>
      </c>
      <c r="V24" s="584">
        <v>10.011428560529414</v>
      </c>
      <c r="W24" s="584">
        <v>1.2349999972752113</v>
      </c>
      <c r="X24" s="584">
        <v>52.17071369716097</v>
      </c>
      <c r="Y24" s="584">
        <v>11.968571390424414</v>
      </c>
    </row>
    <row r="25" spans="1:25" ht="11.25" customHeight="1">
      <c r="A25" s="158"/>
      <c r="B25" s="194"/>
      <c r="C25" s="182"/>
      <c r="D25" s="194"/>
      <c r="E25" s="194"/>
      <c r="F25" s="250"/>
      <c r="G25" s="251"/>
      <c r="H25" s="251"/>
      <c r="I25" s="252"/>
      <c r="J25" s="32"/>
      <c r="K25" s="38"/>
      <c r="L25" s="39"/>
      <c r="P25" s="583">
        <v>22</v>
      </c>
      <c r="Q25" s="584">
        <v>7.95</v>
      </c>
      <c r="R25" s="584">
        <v>3.82</v>
      </c>
      <c r="S25" s="584">
        <v>66.739999999999995</v>
      </c>
      <c r="T25" s="584">
        <v>34.01</v>
      </c>
      <c r="U25" s="584">
        <v>8.15</v>
      </c>
      <c r="V25" s="584">
        <v>10.02</v>
      </c>
      <c r="W25" s="584">
        <v>1.52</v>
      </c>
      <c r="X25" s="584">
        <v>46.88</v>
      </c>
      <c r="Y25" s="584">
        <v>9.89</v>
      </c>
    </row>
    <row r="26" spans="1:25" ht="11.25" customHeight="1">
      <c r="A26" s="158"/>
      <c r="B26" s="194"/>
      <c r="C26" s="182"/>
      <c r="D26" s="194"/>
      <c r="E26" s="194"/>
      <c r="F26" s="159"/>
      <c r="G26" s="159"/>
      <c r="H26" s="159"/>
      <c r="I26" s="159"/>
      <c r="J26" s="30"/>
      <c r="K26" s="33"/>
      <c r="L26" s="29"/>
      <c r="P26" s="583">
        <v>23</v>
      </c>
      <c r="Q26" s="584">
        <v>7.6</v>
      </c>
      <c r="R26" s="584">
        <v>3.22</v>
      </c>
      <c r="S26" s="584">
        <v>59.4</v>
      </c>
      <c r="T26" s="584">
        <v>28.71</v>
      </c>
      <c r="U26" s="584">
        <v>7.74</v>
      </c>
      <c r="V26" s="584">
        <v>10</v>
      </c>
      <c r="W26" s="584">
        <v>1.55</v>
      </c>
      <c r="X26" s="584">
        <v>43.39</v>
      </c>
      <c r="Y26" s="584">
        <v>8.57</v>
      </c>
    </row>
    <row r="27" spans="1:25" ht="11.25" customHeight="1">
      <c r="A27" s="158"/>
      <c r="B27" s="194"/>
      <c r="C27" s="182"/>
      <c r="D27" s="194"/>
      <c r="E27" s="194"/>
      <c r="F27" s="159"/>
      <c r="G27" s="159"/>
      <c r="H27" s="159"/>
      <c r="I27" s="159"/>
      <c r="J27" s="30"/>
      <c r="K27" s="33"/>
      <c r="L27" s="29"/>
      <c r="O27" s="582">
        <v>24</v>
      </c>
      <c r="P27" s="583">
        <v>24</v>
      </c>
      <c r="Q27" s="584">
        <v>9.57</v>
      </c>
      <c r="R27" s="584">
        <v>3.42</v>
      </c>
      <c r="S27" s="584">
        <v>54.3</v>
      </c>
      <c r="T27" s="584">
        <v>30.83</v>
      </c>
      <c r="U27" s="584">
        <v>7.53</v>
      </c>
      <c r="V27" s="584">
        <v>10</v>
      </c>
      <c r="W27" s="584">
        <v>1.6</v>
      </c>
      <c r="X27" s="584">
        <v>40.28</v>
      </c>
      <c r="Y27" s="584">
        <v>9.6</v>
      </c>
    </row>
    <row r="28" spans="1:25" ht="11.25" customHeight="1">
      <c r="A28" s="157"/>
      <c r="B28" s="159"/>
      <c r="C28" s="159"/>
      <c r="D28" s="159"/>
      <c r="E28" s="159"/>
      <c r="F28" s="159"/>
      <c r="G28" s="159"/>
      <c r="H28" s="159"/>
      <c r="I28" s="159"/>
      <c r="J28" s="32"/>
      <c r="K28" s="33"/>
      <c r="L28" s="29"/>
      <c r="P28" s="583">
        <v>25</v>
      </c>
      <c r="Q28" s="584">
        <v>9.0548571179999993</v>
      </c>
      <c r="R28" s="584">
        <v>3.2130000590000001</v>
      </c>
      <c r="S28" s="584">
        <v>56.674428669999998</v>
      </c>
      <c r="T28" s="584">
        <v>25.690000260000001</v>
      </c>
      <c r="U28" s="584">
        <v>6.9342856409999998</v>
      </c>
      <c r="V28" s="584">
        <v>10.00571442</v>
      </c>
      <c r="W28" s="584">
        <v>1.254714302</v>
      </c>
      <c r="X28" s="584">
        <v>37.560714179999998</v>
      </c>
      <c r="Y28" s="584">
        <v>7.91285726</v>
      </c>
    </row>
    <row r="29" spans="1:25" ht="11.25" customHeight="1">
      <c r="A29" s="157"/>
      <c r="B29" s="159"/>
      <c r="C29" s="159"/>
      <c r="D29" s="159"/>
      <c r="E29" s="159"/>
      <c r="F29" s="159"/>
      <c r="G29" s="159"/>
      <c r="H29" s="159"/>
      <c r="I29" s="159"/>
      <c r="J29" s="32"/>
      <c r="K29" s="33"/>
      <c r="L29" s="29"/>
      <c r="P29" s="583">
        <v>26</v>
      </c>
      <c r="Q29" s="584">
        <v>8.8612857550000008</v>
      </c>
      <c r="R29" s="584">
        <v>3.5</v>
      </c>
      <c r="S29" s="584">
        <v>68.087428501674069</v>
      </c>
      <c r="T29" s="584">
        <v>30.317143300000001</v>
      </c>
      <c r="U29" s="584">
        <v>8.8971428190000008</v>
      </c>
      <c r="V29" s="584">
        <v>10</v>
      </c>
      <c r="W29" s="584">
        <v>1.4324285809999999</v>
      </c>
      <c r="X29" s="584">
        <v>37.759999409999999</v>
      </c>
      <c r="Y29" s="584">
        <v>8.911428656</v>
      </c>
    </row>
    <row r="30" spans="1:25" ht="11.25" customHeight="1">
      <c r="A30" s="157"/>
      <c r="B30" s="159"/>
      <c r="C30" s="159"/>
      <c r="D30" s="159"/>
      <c r="E30" s="159"/>
      <c r="F30" s="159"/>
      <c r="G30" s="159"/>
      <c r="H30" s="159"/>
      <c r="I30" s="159"/>
      <c r="J30" s="32"/>
      <c r="K30" s="33"/>
      <c r="L30" s="29"/>
      <c r="P30" s="583">
        <v>27</v>
      </c>
      <c r="Q30" s="584">
        <v>8.3185714990000008</v>
      </c>
      <c r="R30" s="584">
        <v>4.0900001530000001</v>
      </c>
      <c r="S30" s="584">
        <v>60.110428400000004</v>
      </c>
      <c r="T30" s="584">
        <v>28.581429350000001</v>
      </c>
      <c r="U30" s="584">
        <v>7.9442856649999998</v>
      </c>
      <c r="V30" s="584">
        <v>10.001428600000001</v>
      </c>
      <c r="W30" s="584">
        <v>1.455999987</v>
      </c>
      <c r="X30" s="584">
        <v>35.967143470000003</v>
      </c>
      <c r="Y30" s="584">
        <v>7.2057142259999996</v>
      </c>
    </row>
    <row r="31" spans="1:25" ht="11.25" customHeight="1">
      <c r="A31" s="157"/>
      <c r="B31" s="159"/>
      <c r="C31" s="159"/>
      <c r="D31" s="159"/>
      <c r="E31" s="159"/>
      <c r="F31" s="159"/>
      <c r="G31" s="159"/>
      <c r="H31" s="159"/>
      <c r="I31" s="159"/>
      <c r="J31" s="32"/>
      <c r="K31" s="33"/>
      <c r="L31" s="29"/>
      <c r="O31" s="582">
        <v>28</v>
      </c>
      <c r="P31" s="583">
        <v>28</v>
      </c>
      <c r="Q31" s="584">
        <v>7.789714268</v>
      </c>
      <c r="R31" s="584">
        <v>3.119999886</v>
      </c>
      <c r="S31" s="584">
        <v>60.986856189999997</v>
      </c>
      <c r="T31" s="584">
        <v>27.099999836512943</v>
      </c>
      <c r="U31" s="584">
        <v>7.4514284819999999</v>
      </c>
      <c r="V31" s="584">
        <v>10.0128573</v>
      </c>
      <c r="W31" s="584">
        <v>1.5508571609999999</v>
      </c>
      <c r="X31" s="584">
        <v>47.66357095</v>
      </c>
      <c r="Y31" s="584">
        <v>9.9999998639999994</v>
      </c>
    </row>
    <row r="32" spans="1:25" ht="11.25" customHeight="1">
      <c r="A32" s="157"/>
      <c r="B32" s="159"/>
      <c r="C32" s="159"/>
      <c r="D32" s="159"/>
      <c r="E32" s="159"/>
      <c r="F32" s="159"/>
      <c r="G32" s="159"/>
      <c r="H32" s="159"/>
      <c r="I32" s="159"/>
      <c r="J32" s="33"/>
      <c r="K32" s="33"/>
      <c r="L32" s="29"/>
      <c r="P32" s="583">
        <v>29</v>
      </c>
      <c r="Q32" s="584">
        <v>7.1615714349999999</v>
      </c>
      <c r="R32" s="584">
        <v>3.4249999519999998</v>
      </c>
      <c r="S32" s="584">
        <v>56.540714260000001</v>
      </c>
      <c r="T32" s="584">
        <v>23.477142610000001</v>
      </c>
      <c r="U32" s="584">
        <v>6.2828570089999998</v>
      </c>
      <c r="V32" s="584">
        <v>10.001428600000001</v>
      </c>
      <c r="W32" s="584">
        <v>2.1035714489999999</v>
      </c>
      <c r="X32" s="584">
        <v>44.25</v>
      </c>
      <c r="Y32" s="584">
        <v>6.7128572460000004</v>
      </c>
    </row>
    <row r="33" spans="1:25" ht="11.25" customHeight="1">
      <c r="A33" s="157"/>
      <c r="B33" s="159"/>
      <c r="C33" s="159"/>
      <c r="D33" s="159"/>
      <c r="E33" s="159"/>
      <c r="F33" s="159"/>
      <c r="G33" s="159"/>
      <c r="H33" s="159"/>
      <c r="I33" s="159"/>
      <c r="J33" s="32"/>
      <c r="K33" s="33"/>
      <c r="L33" s="29"/>
      <c r="P33" s="583">
        <v>30</v>
      </c>
      <c r="Q33" s="584">
        <v>6.6714285440000003</v>
      </c>
      <c r="R33" s="584">
        <v>2.8789999489999998</v>
      </c>
      <c r="S33" s="584">
        <v>65.491856709999993</v>
      </c>
      <c r="T33" s="584">
        <v>21.095714300000001</v>
      </c>
      <c r="U33" s="584">
        <v>5.8057142669999999</v>
      </c>
      <c r="V33" s="584">
        <v>10.01142883</v>
      </c>
      <c r="W33" s="584">
        <v>1.8491428750000001</v>
      </c>
      <c r="X33" s="584">
        <v>42.498571668352326</v>
      </c>
      <c r="Y33" s="584">
        <v>6.0797142300000004</v>
      </c>
    </row>
    <row r="34" spans="1:25" ht="11.25" customHeight="1">
      <c r="A34" s="157"/>
      <c r="B34" s="159"/>
      <c r="C34" s="159"/>
      <c r="D34" s="159"/>
      <c r="E34" s="159"/>
      <c r="F34" s="159"/>
      <c r="G34" s="159"/>
      <c r="H34" s="159"/>
      <c r="I34" s="159"/>
      <c r="J34" s="32"/>
      <c r="K34" s="43"/>
      <c r="L34" s="29"/>
      <c r="P34" s="583">
        <v>31</v>
      </c>
      <c r="Q34" s="584">
        <v>6.2387143543788328</v>
      </c>
      <c r="R34" s="584">
        <v>2.9382856232779297</v>
      </c>
      <c r="S34" s="584">
        <v>65.491856711251344</v>
      </c>
      <c r="T34" s="584">
        <v>20.037142889840243</v>
      </c>
      <c r="U34" s="584">
        <v>5.4814286231994549</v>
      </c>
      <c r="V34" s="584">
        <v>10.011428833007772</v>
      </c>
      <c r="W34" s="584">
        <v>1.8019999946866672</v>
      </c>
      <c r="X34" s="584">
        <v>39.98428617204933</v>
      </c>
      <c r="Y34" s="584">
        <v>4.9059999329703157</v>
      </c>
    </row>
    <row r="35" spans="1:25" ht="11.25" customHeight="1">
      <c r="A35" s="157"/>
      <c r="B35" s="159"/>
      <c r="C35" s="159"/>
      <c r="D35" s="159"/>
      <c r="E35" s="159"/>
      <c r="F35" s="159"/>
      <c r="G35" s="159"/>
      <c r="H35" s="159"/>
      <c r="I35" s="159"/>
      <c r="J35" s="32"/>
      <c r="K35" s="43"/>
      <c r="L35" s="48"/>
      <c r="O35" s="582">
        <v>32</v>
      </c>
      <c r="P35" s="583">
        <v>32</v>
      </c>
      <c r="Q35" s="584">
        <v>6.1697142459999998</v>
      </c>
      <c r="R35" s="584">
        <v>3.2030000689999998</v>
      </c>
      <c r="S35" s="584">
        <v>49.942714418571427</v>
      </c>
      <c r="T35" s="584">
        <v>23.275714059999999</v>
      </c>
      <c r="U35" s="584">
        <v>5.8257142479999997</v>
      </c>
      <c r="V35" s="584">
        <v>10.004285810000001</v>
      </c>
      <c r="W35" s="584">
        <v>1.2214285650000001</v>
      </c>
      <c r="X35" s="584">
        <v>36.654999320000002</v>
      </c>
      <c r="Y35" s="584">
        <v>4.0242800000000001</v>
      </c>
    </row>
    <row r="36" spans="1:25" ht="11.25" customHeight="1">
      <c r="A36" s="157"/>
      <c r="B36" s="159"/>
      <c r="C36" s="159"/>
      <c r="D36" s="159"/>
      <c r="E36" s="159"/>
      <c r="F36" s="159"/>
      <c r="G36" s="159"/>
      <c r="H36" s="159"/>
      <c r="I36" s="159"/>
      <c r="J36" s="32"/>
      <c r="K36" s="38"/>
      <c r="L36" s="29"/>
      <c r="P36" s="583">
        <v>33</v>
      </c>
      <c r="Q36" s="584">
        <v>6.3728570940000004</v>
      </c>
      <c r="R36" s="584">
        <v>2.841857144</v>
      </c>
      <c r="S36" s="584">
        <v>57.183571406773112</v>
      </c>
      <c r="T36" s="584">
        <v>22.619999750000002</v>
      </c>
      <c r="U36" s="584">
        <v>5.5228571210000004</v>
      </c>
      <c r="V36" s="584">
        <v>10</v>
      </c>
      <c r="W36" s="584">
        <v>1.3032857349940685</v>
      </c>
      <c r="X36" s="584">
        <v>35.152857099999999</v>
      </c>
      <c r="Y36" s="584">
        <v>4.354285752</v>
      </c>
    </row>
    <row r="37" spans="1:25" ht="11.25" customHeight="1">
      <c r="A37" s="157"/>
      <c r="B37" s="159"/>
      <c r="C37" s="159"/>
      <c r="D37" s="159"/>
      <c r="E37" s="159"/>
      <c r="F37" s="159"/>
      <c r="G37" s="159"/>
      <c r="H37" s="159"/>
      <c r="I37" s="159"/>
      <c r="J37" s="32"/>
      <c r="K37" s="38"/>
      <c r="L37" s="29"/>
      <c r="P37" s="583">
        <v>34</v>
      </c>
      <c r="Q37" s="584">
        <v>6.1195714130000001</v>
      </c>
      <c r="R37" s="584">
        <v>3.058000088</v>
      </c>
      <c r="S37" s="584">
        <v>49.366142269999997</v>
      </c>
      <c r="T37" s="584">
        <v>25.04757145</v>
      </c>
      <c r="U37" s="584">
        <v>5.8727143149999996</v>
      </c>
      <c r="V37" s="584">
        <v>10.00857162</v>
      </c>
      <c r="W37" s="584">
        <v>1.2842857160000001</v>
      </c>
      <c r="X37" s="584">
        <v>34.115715029999997</v>
      </c>
      <c r="Y37" s="584">
        <v>4.3511429509999999</v>
      </c>
    </row>
    <row r="38" spans="1:25" ht="11.25" customHeight="1">
      <c r="A38" s="157"/>
      <c r="B38" s="159"/>
      <c r="C38" s="159"/>
      <c r="D38" s="159"/>
      <c r="E38" s="159"/>
      <c r="F38" s="159"/>
      <c r="G38" s="159"/>
      <c r="H38" s="159"/>
      <c r="I38" s="159"/>
      <c r="J38" s="32"/>
      <c r="K38" s="38"/>
      <c r="L38" s="29"/>
      <c r="P38" s="583">
        <v>35</v>
      </c>
      <c r="Q38" s="584">
        <v>5.9814286230000002</v>
      </c>
      <c r="R38" s="584">
        <v>1.506999969</v>
      </c>
      <c r="S38" s="584">
        <v>56.934856959999998</v>
      </c>
      <c r="T38" s="584">
        <v>21.374285830000002</v>
      </c>
      <c r="U38" s="584">
        <v>4.9342857090000001</v>
      </c>
      <c r="V38" s="584">
        <v>10.28714289</v>
      </c>
      <c r="W38" s="584">
        <v>1.5979999810000001</v>
      </c>
      <c r="X38" s="584">
        <v>30.92</v>
      </c>
      <c r="Y38" s="584">
        <v>5.3042856629999999</v>
      </c>
    </row>
    <row r="39" spans="1:25" ht="11.25" customHeight="1">
      <c r="O39" s="582">
        <v>36</v>
      </c>
      <c r="P39" s="583">
        <v>36</v>
      </c>
      <c r="Q39" s="584">
        <v>6.03</v>
      </c>
      <c r="R39" s="584">
        <v>2.8</v>
      </c>
      <c r="S39" s="584">
        <v>48.51</v>
      </c>
      <c r="T39" s="584">
        <v>22.661428449999999</v>
      </c>
      <c r="U39" s="584">
        <v>4.9800000000000004</v>
      </c>
      <c r="V39" s="584">
        <v>11.01</v>
      </c>
      <c r="W39" s="584">
        <v>1.63</v>
      </c>
      <c r="X39" s="584">
        <v>30.922143120000001</v>
      </c>
      <c r="Y39" s="584">
        <v>7.46</v>
      </c>
    </row>
    <row r="40" spans="1:25" ht="11.25" customHeight="1">
      <c r="A40" s="922" t="s">
        <v>760</v>
      </c>
      <c r="B40" s="922"/>
      <c r="C40" s="922"/>
      <c r="D40" s="922"/>
      <c r="E40" s="922"/>
      <c r="F40" s="922"/>
      <c r="G40" s="922"/>
      <c r="H40" s="922"/>
      <c r="I40" s="922"/>
      <c r="J40" s="922"/>
      <c r="K40" s="922"/>
      <c r="L40" s="922"/>
      <c r="P40" s="583">
        <v>37</v>
      </c>
      <c r="Q40" s="584">
        <v>6.03</v>
      </c>
      <c r="R40" s="584">
        <v>2.37</v>
      </c>
      <c r="S40" s="584">
        <v>43.99</v>
      </c>
      <c r="T40" s="584">
        <v>19.149999999999999</v>
      </c>
      <c r="U40" s="584">
        <v>5.31</v>
      </c>
      <c r="V40" s="584">
        <v>11</v>
      </c>
      <c r="W40" s="584">
        <v>1.59</v>
      </c>
      <c r="X40" s="584">
        <v>29.33</v>
      </c>
      <c r="Y40" s="584">
        <v>7.79</v>
      </c>
    </row>
    <row r="41" spans="1:25" ht="11.25" customHeight="1">
      <c r="P41" s="583">
        <v>38</v>
      </c>
      <c r="Q41" s="584">
        <v>6.5951428410000004</v>
      </c>
      <c r="R41" s="584">
        <v>3.0060000420000001</v>
      </c>
      <c r="S41" s="584">
        <v>47.220570700000003</v>
      </c>
      <c r="T41" s="584">
        <v>22.304285589999999</v>
      </c>
      <c r="U41" s="584">
        <v>5.581428528</v>
      </c>
      <c r="V41" s="584">
        <v>10.85142858</v>
      </c>
      <c r="W41" s="584">
        <v>1.5402856890000001</v>
      </c>
      <c r="X41" s="584">
        <v>34.179286410000003</v>
      </c>
      <c r="Y41" s="584">
        <v>8.5442856379999998</v>
      </c>
    </row>
    <row r="42" spans="1:25" ht="11.25" customHeight="1">
      <c r="A42" s="157"/>
      <c r="B42" s="159"/>
      <c r="C42" s="159"/>
      <c r="D42" s="159"/>
      <c r="E42" s="159"/>
      <c r="F42" s="159"/>
      <c r="G42" s="159"/>
      <c r="H42" s="159"/>
      <c r="I42" s="159"/>
      <c r="J42" s="160"/>
      <c r="K42" s="160"/>
      <c r="L42" s="160"/>
      <c r="O42" s="582">
        <v>39</v>
      </c>
      <c r="P42" s="583">
        <v>39</v>
      </c>
      <c r="Q42" s="584">
        <v>6.84</v>
      </c>
      <c r="R42" s="584">
        <v>3.32</v>
      </c>
      <c r="S42" s="584">
        <v>63.05</v>
      </c>
      <c r="T42" s="584">
        <v>48.7</v>
      </c>
      <c r="U42" s="584">
        <v>7.81</v>
      </c>
      <c r="V42" s="584">
        <v>11.15</v>
      </c>
      <c r="W42" s="584">
        <v>1.32</v>
      </c>
      <c r="X42" s="584">
        <v>38.82</v>
      </c>
      <c r="Y42" s="584">
        <v>6.81</v>
      </c>
    </row>
    <row r="43" spans="1:25" ht="11.25" customHeight="1">
      <c r="A43" s="157"/>
      <c r="B43" s="159"/>
      <c r="C43" s="159"/>
      <c r="D43" s="159"/>
      <c r="E43" s="159"/>
      <c r="F43" s="159"/>
      <c r="G43" s="159"/>
      <c r="H43" s="159"/>
      <c r="I43" s="159"/>
      <c r="J43" s="160"/>
      <c r="K43" s="160"/>
      <c r="L43" s="160"/>
      <c r="P43" s="583">
        <v>40</v>
      </c>
      <c r="Q43" s="584">
        <v>7.6862857681428576</v>
      </c>
      <c r="R43" s="584">
        <v>3.1560000009999998</v>
      </c>
      <c r="S43" s="584">
        <v>61.54114314571428</v>
      </c>
      <c r="T43" s="584">
        <v>37.928571428999994</v>
      </c>
      <c r="U43" s="584">
        <v>7.9165713450000004</v>
      </c>
      <c r="V43" s="584">
        <v>11.005714417142856</v>
      </c>
      <c r="W43" s="584">
        <v>1.3828571522857145</v>
      </c>
      <c r="X43" s="584">
        <v>43.879284992857151</v>
      </c>
      <c r="Y43" s="584">
        <v>6.2752857208571422</v>
      </c>
    </row>
    <row r="44" spans="1:25" ht="11.25" customHeight="1">
      <c r="A44" s="157"/>
      <c r="B44" s="159"/>
      <c r="C44" s="159"/>
      <c r="D44" s="159"/>
      <c r="E44" s="159"/>
      <c r="F44" s="159"/>
      <c r="G44" s="159"/>
      <c r="H44" s="159"/>
      <c r="I44" s="159"/>
      <c r="P44" s="583">
        <v>41</v>
      </c>
      <c r="Q44" s="584">
        <v>7.1000001089913463</v>
      </c>
      <c r="R44" s="584">
        <v>2.9028571673801928</v>
      </c>
      <c r="S44" s="584">
        <v>58.117285592215353</v>
      </c>
      <c r="T44" s="584">
        <v>48.921429225376635</v>
      </c>
      <c r="U44" s="584">
        <v>8.5942858287266173</v>
      </c>
      <c r="V44" s="584">
        <v>11.002857208251914</v>
      </c>
      <c r="W44" s="584">
        <v>1.3182857036590543</v>
      </c>
      <c r="X44" s="584">
        <v>45.627857753208637</v>
      </c>
      <c r="Y44" s="584">
        <v>9.9285714966910028</v>
      </c>
    </row>
    <row r="45" spans="1:25" ht="11.25" customHeight="1">
      <c r="A45" s="157"/>
      <c r="B45" s="159"/>
      <c r="C45" s="159"/>
      <c r="D45" s="159"/>
      <c r="E45" s="159"/>
      <c r="F45" s="159"/>
      <c r="G45" s="159"/>
      <c r="H45" s="159"/>
      <c r="I45" s="159"/>
      <c r="P45" s="583">
        <v>42</v>
      </c>
      <c r="Q45" s="584">
        <v>6.7610000201428573</v>
      </c>
      <c r="R45" s="584">
        <v>2.8671428815714286</v>
      </c>
      <c r="S45" s="584">
        <v>58.888142721428572</v>
      </c>
      <c r="T45" s="584">
        <v>55.619142805714283</v>
      </c>
      <c r="U45" s="584">
        <v>9.5089999614285716</v>
      </c>
      <c r="V45" s="584">
        <v>11.007142884285715</v>
      </c>
      <c r="W45" s="584">
        <v>1.2221428497142859</v>
      </c>
      <c r="X45" s="584">
        <v>52.615000045714282</v>
      </c>
      <c r="Y45" s="584">
        <v>9.6800000322857152</v>
      </c>
    </row>
    <row r="46" spans="1:25" ht="11.25" customHeight="1">
      <c r="A46" s="157"/>
      <c r="B46" s="159"/>
      <c r="C46" s="159"/>
      <c r="D46" s="159"/>
      <c r="E46" s="159"/>
      <c r="F46" s="159"/>
      <c r="G46" s="159"/>
      <c r="H46" s="159"/>
      <c r="I46" s="159"/>
      <c r="O46" s="582">
        <v>43</v>
      </c>
      <c r="P46" s="583">
        <v>43</v>
      </c>
      <c r="Q46" s="584">
        <v>6.53</v>
      </c>
      <c r="R46" s="584">
        <v>2.37</v>
      </c>
      <c r="S46" s="584">
        <v>69.2</v>
      </c>
      <c r="T46" s="584">
        <v>54.58</v>
      </c>
      <c r="U46" s="584">
        <v>8.23</v>
      </c>
      <c r="V46" s="584">
        <v>11.01</v>
      </c>
      <c r="W46" s="584">
        <v>1.35</v>
      </c>
      <c r="X46" s="584">
        <v>50.71</v>
      </c>
      <c r="Y46" s="584">
        <v>10.33</v>
      </c>
    </row>
    <row r="47" spans="1:25" ht="11.25" customHeight="1">
      <c r="A47" s="157"/>
      <c r="B47" s="159"/>
      <c r="C47" s="159"/>
      <c r="D47" s="159"/>
      <c r="E47" s="159"/>
      <c r="F47" s="159"/>
      <c r="G47" s="159"/>
      <c r="H47" s="159"/>
      <c r="I47" s="159"/>
      <c r="P47" s="583">
        <v>44</v>
      </c>
      <c r="Q47" s="584">
        <v>7.58</v>
      </c>
      <c r="R47" s="584">
        <v>4.8899999999999997</v>
      </c>
      <c r="S47" s="584">
        <v>51.59</v>
      </c>
      <c r="T47" s="584">
        <v>57.65</v>
      </c>
      <c r="U47" s="584">
        <v>7.72</v>
      </c>
      <c r="V47" s="584">
        <v>11.01</v>
      </c>
      <c r="W47" s="584">
        <v>1.47</v>
      </c>
      <c r="X47" s="584">
        <v>48.41</v>
      </c>
      <c r="Y47" s="584">
        <v>11.29</v>
      </c>
    </row>
    <row r="48" spans="1:25">
      <c r="A48" s="157"/>
      <c r="B48" s="159"/>
      <c r="C48" s="159"/>
      <c r="D48" s="159"/>
      <c r="E48" s="159"/>
      <c r="F48" s="159"/>
      <c r="G48" s="159"/>
      <c r="H48" s="159"/>
      <c r="I48" s="159"/>
      <c r="P48" s="583">
        <v>45</v>
      </c>
      <c r="Q48" s="584">
        <v>6.95</v>
      </c>
      <c r="R48" s="584">
        <v>1.61</v>
      </c>
      <c r="S48" s="584">
        <v>72.92</v>
      </c>
      <c r="T48" s="584">
        <v>67.069999999999993</v>
      </c>
      <c r="U48" s="584">
        <v>6.9</v>
      </c>
      <c r="V48" s="584">
        <v>11</v>
      </c>
      <c r="W48" s="584">
        <v>1.42</v>
      </c>
      <c r="X48" s="584">
        <v>47.24</v>
      </c>
      <c r="Y48" s="584">
        <v>9</v>
      </c>
    </row>
    <row r="49" spans="1:25">
      <c r="A49" s="157"/>
      <c r="B49" s="159"/>
      <c r="C49" s="159"/>
      <c r="D49" s="159"/>
      <c r="E49" s="159"/>
      <c r="F49" s="159"/>
      <c r="G49" s="159"/>
      <c r="H49" s="159"/>
      <c r="I49" s="159"/>
      <c r="P49" s="583">
        <v>46</v>
      </c>
      <c r="Q49" s="584">
        <v>6.8571429249999998</v>
      </c>
      <c r="R49" s="584">
        <v>1.6428571599999999</v>
      </c>
      <c r="S49" s="584">
        <v>58.4</v>
      </c>
      <c r="T49" s="584">
        <v>34.982142860000003</v>
      </c>
      <c r="U49" s="584">
        <v>5.0667143550000002</v>
      </c>
      <c r="V49" s="584">
        <v>11.01</v>
      </c>
      <c r="W49" s="584">
        <v>1.38</v>
      </c>
      <c r="X49" s="584">
        <v>40.61</v>
      </c>
      <c r="Y49" s="584">
        <v>8.81</v>
      </c>
    </row>
    <row r="50" spans="1:25">
      <c r="A50" s="157"/>
      <c r="B50" s="159"/>
      <c r="C50" s="159"/>
      <c r="D50" s="159"/>
      <c r="E50" s="159"/>
      <c r="F50" s="159"/>
      <c r="G50" s="159"/>
      <c r="H50" s="159"/>
      <c r="I50" s="159"/>
      <c r="P50" s="583">
        <v>47</v>
      </c>
      <c r="Q50" s="584">
        <v>6.9940000260000001</v>
      </c>
      <c r="R50" s="584">
        <v>1.5142857009999999</v>
      </c>
      <c r="S50" s="584">
        <v>52.554856440000002</v>
      </c>
      <c r="T50" s="584">
        <v>29.07742855</v>
      </c>
      <c r="U50" s="584">
        <v>4.2727143420000004</v>
      </c>
      <c r="V50" s="584">
        <v>11.00286</v>
      </c>
      <c r="W50" s="584">
        <v>1.63</v>
      </c>
      <c r="X50" s="584">
        <v>41.625</v>
      </c>
      <c r="Y50" s="584">
        <v>9.3542860000000001</v>
      </c>
    </row>
    <row r="51" spans="1:25">
      <c r="A51" s="157"/>
      <c r="B51" s="159"/>
      <c r="C51" s="159"/>
      <c r="D51" s="159"/>
      <c r="E51" s="159"/>
      <c r="F51" s="159"/>
      <c r="G51" s="159"/>
      <c r="H51" s="159"/>
      <c r="I51" s="159"/>
      <c r="O51" s="582">
        <v>48</v>
      </c>
      <c r="P51" s="583">
        <v>48</v>
      </c>
      <c r="Q51" s="584">
        <v>7.1124285970000001</v>
      </c>
      <c r="R51" s="584">
        <v>1.4714285645714287</v>
      </c>
      <c r="S51" s="584">
        <v>53.429429191428575</v>
      </c>
      <c r="T51" s="584">
        <v>88.059571399999996</v>
      </c>
      <c r="U51" s="584">
        <v>7.879285812428571</v>
      </c>
      <c r="V51" s="584">
        <v>10.862857274285714</v>
      </c>
      <c r="W51" s="584">
        <v>1.6007142748571428</v>
      </c>
      <c r="X51" s="584">
        <v>41.014285495714283</v>
      </c>
      <c r="Y51" s="584">
        <v>14.194285802</v>
      </c>
    </row>
    <row r="52" spans="1:25">
      <c r="A52" s="157"/>
      <c r="B52" s="159"/>
      <c r="C52" s="159"/>
      <c r="D52" s="159"/>
      <c r="E52" s="159"/>
      <c r="F52" s="159"/>
      <c r="G52" s="159"/>
      <c r="H52" s="159"/>
      <c r="I52" s="159"/>
      <c r="P52" s="583">
        <v>49</v>
      </c>
      <c r="Q52" s="584">
        <v>8.43</v>
      </c>
      <c r="R52" s="584">
        <v>2.2400000000000002</v>
      </c>
      <c r="S52" s="584">
        <v>61.07</v>
      </c>
      <c r="T52" s="584">
        <v>106.59</v>
      </c>
      <c r="U52" s="584">
        <v>16.09</v>
      </c>
      <c r="V52" s="584">
        <v>10.5</v>
      </c>
      <c r="W52" s="584">
        <v>1.1200000000000001</v>
      </c>
      <c r="X52" s="584">
        <v>83.6</v>
      </c>
      <c r="Y52" s="584">
        <v>22.62</v>
      </c>
    </row>
    <row r="53" spans="1:25">
      <c r="A53" s="157"/>
      <c r="B53" s="159"/>
      <c r="C53" s="159"/>
      <c r="D53" s="159"/>
      <c r="E53" s="159"/>
      <c r="F53" s="159"/>
      <c r="G53" s="159"/>
      <c r="H53" s="159"/>
      <c r="I53" s="159"/>
      <c r="P53" s="583">
        <v>50</v>
      </c>
      <c r="Q53" s="584">
        <v>8.32</v>
      </c>
      <c r="R53" s="584">
        <v>2.19</v>
      </c>
      <c r="S53" s="584">
        <v>78.02</v>
      </c>
      <c r="T53" s="584">
        <v>104.79</v>
      </c>
      <c r="U53" s="584">
        <v>18.649999999999999</v>
      </c>
      <c r="V53" s="584">
        <v>10.51</v>
      </c>
      <c r="W53" s="584">
        <v>1.1399999999999999</v>
      </c>
      <c r="X53" s="584">
        <v>66.8</v>
      </c>
      <c r="Y53" s="584">
        <v>22.62</v>
      </c>
    </row>
    <row r="54" spans="1:25">
      <c r="A54" s="157"/>
      <c r="B54" s="159"/>
      <c r="C54" s="159"/>
      <c r="D54" s="159"/>
      <c r="E54" s="159"/>
      <c r="F54" s="159"/>
      <c r="G54" s="159"/>
      <c r="H54" s="159"/>
      <c r="I54" s="159"/>
      <c r="P54" s="583">
        <v>51</v>
      </c>
      <c r="Q54" s="584">
        <v>9.08</v>
      </c>
      <c r="R54" s="584">
        <v>3.71</v>
      </c>
      <c r="S54" s="584">
        <v>67.64</v>
      </c>
      <c r="T54" s="584">
        <v>69.61</v>
      </c>
      <c r="U54" s="584">
        <v>11.22</v>
      </c>
      <c r="V54" s="584">
        <v>10.5</v>
      </c>
      <c r="W54" s="584">
        <v>1.37</v>
      </c>
      <c r="X54" s="584">
        <v>55.42</v>
      </c>
      <c r="Y54" s="584">
        <v>17.489999999999998</v>
      </c>
    </row>
    <row r="55" spans="1:25">
      <c r="A55" s="157"/>
      <c r="B55" s="159"/>
      <c r="C55" s="159"/>
      <c r="D55" s="159"/>
      <c r="E55" s="159"/>
      <c r="F55" s="159"/>
      <c r="G55" s="159"/>
      <c r="H55" s="159"/>
      <c r="I55" s="159"/>
      <c r="O55" s="582">
        <v>52</v>
      </c>
      <c r="P55" s="583">
        <v>52</v>
      </c>
      <c r="Q55" s="584">
        <v>8.42</v>
      </c>
      <c r="R55" s="584">
        <v>3.57</v>
      </c>
      <c r="S55" s="584">
        <v>56.187571937142856</v>
      </c>
      <c r="T55" s="584">
        <v>58.452428545714284</v>
      </c>
      <c r="U55" s="584">
        <v>8.01</v>
      </c>
      <c r="V55" s="584">
        <v>10.507142884285715</v>
      </c>
      <c r="W55" s="584">
        <v>1.53</v>
      </c>
      <c r="X55" s="584">
        <v>59.550713675714292</v>
      </c>
      <c r="Y55" s="584">
        <v>18.608285904285712</v>
      </c>
    </row>
    <row r="56" spans="1:25">
      <c r="A56" s="157"/>
      <c r="B56" s="159"/>
      <c r="C56" s="159"/>
      <c r="D56" s="159"/>
      <c r="E56" s="159"/>
      <c r="F56" s="159"/>
      <c r="G56" s="159"/>
      <c r="H56" s="159"/>
      <c r="I56" s="159"/>
      <c r="N56" s="582">
        <v>2017</v>
      </c>
      <c r="O56" s="582">
        <v>1</v>
      </c>
      <c r="P56" s="583">
        <v>1</v>
      </c>
      <c r="Q56" s="584">
        <v>13.85</v>
      </c>
      <c r="R56" s="584">
        <v>11.3</v>
      </c>
      <c r="S56" s="584">
        <v>104.02</v>
      </c>
      <c r="T56" s="584">
        <v>148.43</v>
      </c>
      <c r="U56" s="584">
        <v>24.1</v>
      </c>
      <c r="V56" s="584">
        <v>10.220000000000001</v>
      </c>
      <c r="W56" s="584">
        <v>3.28</v>
      </c>
      <c r="X56" s="584">
        <v>89.46</v>
      </c>
      <c r="Y56" s="584">
        <v>25.43</v>
      </c>
    </row>
    <row r="57" spans="1:25">
      <c r="A57" s="157"/>
      <c r="B57" s="159"/>
      <c r="C57" s="159"/>
      <c r="D57" s="159"/>
      <c r="E57" s="159"/>
      <c r="F57" s="159"/>
      <c r="G57" s="159"/>
      <c r="H57" s="159"/>
      <c r="I57" s="159"/>
      <c r="P57" s="583">
        <v>2</v>
      </c>
      <c r="Q57" s="584">
        <v>14.96</v>
      </c>
      <c r="R57" s="584">
        <v>15.4</v>
      </c>
      <c r="S57" s="584">
        <v>143.97</v>
      </c>
      <c r="T57" s="584">
        <v>175.88</v>
      </c>
      <c r="U57" s="584">
        <v>33.74</v>
      </c>
      <c r="V57" s="584">
        <v>10.17</v>
      </c>
      <c r="W57" s="584">
        <v>6.45</v>
      </c>
      <c r="X57" s="584">
        <v>178.14</v>
      </c>
      <c r="Y57" s="584">
        <v>55.67</v>
      </c>
    </row>
    <row r="58" spans="1:25">
      <c r="A58" s="157"/>
      <c r="B58" s="159"/>
      <c r="C58" s="159"/>
      <c r="D58" s="159"/>
      <c r="E58" s="159"/>
      <c r="F58" s="159"/>
      <c r="G58" s="159"/>
      <c r="H58" s="159"/>
      <c r="I58" s="159"/>
      <c r="P58" s="583">
        <v>3</v>
      </c>
      <c r="Q58" s="584">
        <v>28.98</v>
      </c>
      <c r="R58" s="584">
        <v>21.94</v>
      </c>
      <c r="S58" s="584">
        <v>355.12</v>
      </c>
      <c r="T58" s="584">
        <v>177.57</v>
      </c>
      <c r="U58" s="584">
        <v>35.49</v>
      </c>
      <c r="V58" s="584">
        <v>10</v>
      </c>
      <c r="W58" s="584">
        <v>9.0500000000000007</v>
      </c>
      <c r="X58" s="584">
        <v>174.94</v>
      </c>
      <c r="Y58" s="584">
        <v>58.31</v>
      </c>
    </row>
    <row r="59" spans="1:25">
      <c r="A59" s="157"/>
      <c r="B59" s="159"/>
      <c r="C59" s="159"/>
      <c r="D59" s="159"/>
      <c r="E59" s="159"/>
      <c r="F59" s="159"/>
      <c r="G59" s="159"/>
      <c r="H59" s="159"/>
      <c r="I59" s="159"/>
      <c r="O59" s="582">
        <v>4</v>
      </c>
      <c r="P59" s="583">
        <v>4</v>
      </c>
      <c r="Q59" s="584">
        <v>30.46</v>
      </c>
      <c r="R59" s="584">
        <v>23.91</v>
      </c>
      <c r="S59" s="584">
        <v>519.4</v>
      </c>
      <c r="T59" s="584">
        <v>205.76</v>
      </c>
      <c r="U59" s="584">
        <v>48.48</v>
      </c>
      <c r="V59" s="584">
        <v>10</v>
      </c>
      <c r="W59" s="584">
        <v>2.4300000000000002</v>
      </c>
      <c r="X59" s="584">
        <v>141.31</v>
      </c>
      <c r="Y59" s="584">
        <v>47.49</v>
      </c>
    </row>
    <row r="60" spans="1:25">
      <c r="A60" s="157"/>
      <c r="B60" s="159"/>
      <c r="C60" s="159"/>
      <c r="D60" s="159"/>
      <c r="E60" s="159"/>
      <c r="F60" s="159"/>
      <c r="G60" s="159"/>
      <c r="H60" s="159"/>
      <c r="I60" s="159"/>
      <c r="P60" s="583">
        <v>5</v>
      </c>
      <c r="Q60" s="584">
        <v>21.36</v>
      </c>
      <c r="R60" s="584">
        <v>18.07</v>
      </c>
      <c r="S60" s="584">
        <v>330.78</v>
      </c>
      <c r="T60" s="584">
        <v>123.41</v>
      </c>
      <c r="U60" s="584">
        <v>25.33</v>
      </c>
      <c r="V60" s="584">
        <v>11.41</v>
      </c>
      <c r="W60" s="584">
        <v>2.87</v>
      </c>
      <c r="X60" s="584">
        <v>123.59</v>
      </c>
      <c r="Y60" s="584">
        <v>45.46</v>
      </c>
    </row>
    <row r="61" spans="1:25">
      <c r="A61" s="157"/>
      <c r="B61" s="159"/>
      <c r="C61" s="159"/>
      <c r="D61" s="159"/>
      <c r="E61" s="159"/>
      <c r="F61" s="159"/>
      <c r="G61" s="159"/>
      <c r="H61" s="159"/>
      <c r="I61" s="159"/>
      <c r="P61" s="583">
        <v>6</v>
      </c>
      <c r="Q61" s="584">
        <v>25.42</v>
      </c>
      <c r="R61" s="584">
        <v>21.42</v>
      </c>
      <c r="S61" s="584">
        <v>200.58</v>
      </c>
      <c r="T61" s="584">
        <v>108.48</v>
      </c>
      <c r="U61" s="584">
        <v>22.99</v>
      </c>
      <c r="V61" s="584">
        <v>10.57</v>
      </c>
      <c r="W61" s="584">
        <v>3.01</v>
      </c>
      <c r="X61" s="584">
        <v>85.48</v>
      </c>
      <c r="Y61" s="584">
        <v>28.56</v>
      </c>
    </row>
    <row r="62" spans="1:25">
      <c r="A62" s="157"/>
      <c r="B62" s="159"/>
      <c r="C62" s="159"/>
      <c r="D62" s="159"/>
      <c r="E62" s="159"/>
      <c r="F62" s="159"/>
      <c r="G62" s="159"/>
      <c r="H62" s="159"/>
      <c r="I62" s="159"/>
      <c r="P62" s="583">
        <v>7</v>
      </c>
      <c r="Q62" s="584">
        <v>35.43</v>
      </c>
      <c r="R62" s="584">
        <v>25.12</v>
      </c>
      <c r="S62" s="584">
        <v>393.69</v>
      </c>
      <c r="T62" s="584">
        <v>144.62</v>
      </c>
      <c r="U62" s="584">
        <v>39.44</v>
      </c>
      <c r="V62" s="584">
        <v>10</v>
      </c>
      <c r="W62" s="584">
        <v>2.88</v>
      </c>
      <c r="X62" s="584">
        <v>100.57</v>
      </c>
      <c r="Y62" s="584">
        <v>25.04</v>
      </c>
    </row>
    <row r="63" spans="1:25">
      <c r="A63" s="157"/>
      <c r="B63" s="159"/>
      <c r="C63" s="159"/>
      <c r="D63" s="159"/>
      <c r="E63" s="159"/>
      <c r="F63" s="159"/>
      <c r="G63" s="159"/>
      <c r="H63" s="159"/>
      <c r="I63" s="159"/>
      <c r="O63" s="582">
        <v>8</v>
      </c>
      <c r="P63" s="583">
        <v>8</v>
      </c>
      <c r="Q63" s="584">
        <v>30.45</v>
      </c>
      <c r="R63" s="584">
        <v>23.33</v>
      </c>
      <c r="S63" s="584">
        <v>345.37</v>
      </c>
      <c r="T63" s="584">
        <v>140.63</v>
      </c>
      <c r="U63" s="584">
        <v>30.47</v>
      </c>
      <c r="V63" s="584">
        <v>9.58</v>
      </c>
      <c r="W63" s="584">
        <v>2.0699999999999998</v>
      </c>
      <c r="X63" s="584">
        <v>163.72999999999999</v>
      </c>
      <c r="Y63" s="584">
        <v>58.84</v>
      </c>
    </row>
    <row r="64" spans="1:25" ht="6" customHeight="1">
      <c r="A64" s="157"/>
      <c r="B64" s="159"/>
      <c r="C64" s="159"/>
      <c r="D64" s="159"/>
      <c r="E64" s="159"/>
      <c r="F64" s="159"/>
      <c r="G64" s="159"/>
      <c r="H64" s="159"/>
      <c r="I64" s="159"/>
      <c r="P64" s="583">
        <v>9</v>
      </c>
      <c r="Q64" s="584">
        <v>37.72</v>
      </c>
      <c r="R64" s="584">
        <v>24.83</v>
      </c>
      <c r="S64" s="584">
        <v>567.22</v>
      </c>
      <c r="T64" s="584">
        <v>245.85</v>
      </c>
      <c r="U64" s="584">
        <v>67.56</v>
      </c>
      <c r="V64" s="584">
        <v>9.01</v>
      </c>
      <c r="W64" s="584">
        <v>7.33</v>
      </c>
      <c r="X64" s="584">
        <v>285.31</v>
      </c>
      <c r="Y64" s="584">
        <v>102.26</v>
      </c>
    </row>
    <row r="65" spans="1:25" ht="24.75" customHeight="1">
      <c r="A65" s="921" t="s">
        <v>761</v>
      </c>
      <c r="B65" s="921"/>
      <c r="C65" s="921"/>
      <c r="D65" s="921"/>
      <c r="E65" s="921"/>
      <c r="F65" s="921"/>
      <c r="G65" s="921"/>
      <c r="H65" s="921"/>
      <c r="I65" s="921"/>
      <c r="J65" s="921"/>
      <c r="K65" s="921"/>
      <c r="L65" s="921"/>
      <c r="P65" s="583">
        <v>10</v>
      </c>
      <c r="Q65" s="584">
        <v>36.46</v>
      </c>
      <c r="R65" s="584">
        <v>24.95</v>
      </c>
      <c r="S65" s="584">
        <v>467.04</v>
      </c>
      <c r="T65" s="584">
        <v>188.01</v>
      </c>
      <c r="U65" s="584">
        <v>50.5</v>
      </c>
      <c r="V65" s="584">
        <v>10.06</v>
      </c>
      <c r="W65" s="584">
        <v>3.71</v>
      </c>
      <c r="X65" s="584">
        <v>374.33</v>
      </c>
      <c r="Y65" s="584">
        <v>83.74</v>
      </c>
    </row>
    <row r="66" spans="1:25" ht="20.25" customHeight="1">
      <c r="P66" s="583">
        <v>11</v>
      </c>
      <c r="Q66" s="584">
        <v>35.590000000000003</v>
      </c>
      <c r="R66" s="584">
        <v>26.89</v>
      </c>
      <c r="S66" s="584">
        <v>448.3</v>
      </c>
      <c r="T66" s="584">
        <v>169.95</v>
      </c>
      <c r="U66" s="584">
        <v>51.21</v>
      </c>
      <c r="V66" s="584">
        <v>26.15</v>
      </c>
      <c r="W66" s="584">
        <v>8.66</v>
      </c>
      <c r="X66" s="584">
        <v>219.86</v>
      </c>
      <c r="Y66" s="584">
        <v>62.42</v>
      </c>
    </row>
    <row r="67" spans="1:25">
      <c r="O67" s="582">
        <v>12</v>
      </c>
      <c r="P67" s="583">
        <v>12</v>
      </c>
      <c r="Q67" s="584">
        <v>37.82</v>
      </c>
      <c r="R67" s="584">
        <v>20.6</v>
      </c>
      <c r="S67" s="584">
        <v>350.87</v>
      </c>
      <c r="T67" s="584">
        <v>146.01</v>
      </c>
      <c r="U67" s="584">
        <v>38.08</v>
      </c>
      <c r="V67" s="584">
        <v>12.43</v>
      </c>
      <c r="W67" s="584">
        <v>5.63</v>
      </c>
      <c r="X67" s="584">
        <v>190.11</v>
      </c>
      <c r="Y67" s="584">
        <v>52.01</v>
      </c>
    </row>
    <row r="68" spans="1:25">
      <c r="P68" s="583">
        <v>13</v>
      </c>
      <c r="Q68" s="584">
        <v>35.93</v>
      </c>
      <c r="R68" s="584">
        <v>24.02</v>
      </c>
      <c r="S68" s="584">
        <v>380.48</v>
      </c>
      <c r="T68" s="584">
        <v>173.02</v>
      </c>
      <c r="U68" s="584">
        <v>38.869999999999997</v>
      </c>
      <c r="V68" s="584">
        <v>11.98</v>
      </c>
      <c r="W68" s="584">
        <v>5.83</v>
      </c>
      <c r="X68" s="584">
        <v>272.08999999999997</v>
      </c>
      <c r="Y68" s="584">
        <v>65.430000000000007</v>
      </c>
    </row>
    <row r="69" spans="1:25">
      <c r="P69" s="583">
        <v>14</v>
      </c>
      <c r="Q69" s="584">
        <v>42.9</v>
      </c>
      <c r="R69" s="584">
        <v>17.87</v>
      </c>
      <c r="S69" s="584">
        <v>427.28</v>
      </c>
      <c r="T69" s="584">
        <v>137.65</v>
      </c>
      <c r="U69" s="584">
        <v>35.950000000000003</v>
      </c>
      <c r="V69" s="584">
        <v>28.72</v>
      </c>
      <c r="W69" s="584">
        <v>4.95</v>
      </c>
      <c r="X69" s="584">
        <v>301.82</v>
      </c>
      <c r="Y69" s="584">
        <v>71.06</v>
      </c>
    </row>
    <row r="70" spans="1:25">
      <c r="P70" s="583">
        <v>15</v>
      </c>
      <c r="Q70" s="584">
        <v>31.19</v>
      </c>
      <c r="R70" s="584">
        <v>17.87</v>
      </c>
      <c r="S70" s="584">
        <v>334.14</v>
      </c>
      <c r="T70" s="584">
        <v>129.9</v>
      </c>
      <c r="U70" s="584">
        <v>29.93</v>
      </c>
      <c r="V70" s="584">
        <v>16.28</v>
      </c>
      <c r="W70" s="584">
        <v>1.82</v>
      </c>
      <c r="X70" s="584">
        <v>203.49</v>
      </c>
      <c r="Y70" s="584">
        <v>77.099999999999994</v>
      </c>
    </row>
    <row r="71" spans="1:25">
      <c r="O71" s="582">
        <v>16</v>
      </c>
      <c r="P71" s="583">
        <v>16</v>
      </c>
      <c r="Q71" s="584">
        <v>22.8</v>
      </c>
      <c r="R71" s="584">
        <v>11.46</v>
      </c>
      <c r="S71" s="584">
        <v>218.96</v>
      </c>
      <c r="T71" s="584">
        <v>100.66</v>
      </c>
      <c r="U71" s="584">
        <v>21.85</v>
      </c>
      <c r="V71" s="584">
        <v>15.43</v>
      </c>
      <c r="W71" s="584">
        <v>2.33</v>
      </c>
      <c r="X71" s="584">
        <v>155.33000000000001</v>
      </c>
      <c r="Y71" s="584">
        <v>48.77</v>
      </c>
    </row>
    <row r="72" spans="1:25">
      <c r="P72" s="583">
        <v>17</v>
      </c>
      <c r="Q72" s="584">
        <v>20.18</v>
      </c>
      <c r="R72" s="584">
        <v>11.46</v>
      </c>
      <c r="S72" s="584">
        <v>180.47</v>
      </c>
      <c r="T72" s="584">
        <v>91.24</v>
      </c>
      <c r="U72" s="584">
        <v>18.89</v>
      </c>
      <c r="V72" s="584">
        <v>12.29</v>
      </c>
      <c r="W72" s="584">
        <v>1.9</v>
      </c>
      <c r="X72" s="584">
        <v>111.37</v>
      </c>
      <c r="Y72" s="584">
        <v>34.409999999999997</v>
      </c>
    </row>
    <row r="73" spans="1:25">
      <c r="P73" s="583">
        <v>18</v>
      </c>
      <c r="Q73" s="584">
        <v>19.84</v>
      </c>
      <c r="R73" s="584">
        <v>10.36</v>
      </c>
      <c r="S73" s="584">
        <v>212.89</v>
      </c>
      <c r="T73" s="584">
        <v>98.95</v>
      </c>
      <c r="U73" s="584">
        <v>19.899999999999999</v>
      </c>
      <c r="V73" s="584">
        <v>11.64</v>
      </c>
      <c r="W73" s="584">
        <v>1.46</v>
      </c>
      <c r="X73" s="584">
        <v>117.05</v>
      </c>
      <c r="Y73" s="584">
        <v>28.8</v>
      </c>
    </row>
    <row r="74" spans="1:25">
      <c r="P74" s="583">
        <v>19</v>
      </c>
      <c r="Q74" s="584">
        <v>21.4</v>
      </c>
      <c r="R74" s="584">
        <v>9.25</v>
      </c>
      <c r="S74" s="584">
        <v>199.54</v>
      </c>
      <c r="T74" s="584">
        <v>89.02</v>
      </c>
      <c r="U74" s="584">
        <v>15.9</v>
      </c>
      <c r="V74" s="584">
        <v>11</v>
      </c>
      <c r="W74" s="584">
        <v>1.36</v>
      </c>
      <c r="X74" s="584">
        <v>79.2</v>
      </c>
      <c r="Y74" s="584">
        <v>22.78</v>
      </c>
    </row>
    <row r="75" spans="1:25">
      <c r="O75" s="582">
        <v>20</v>
      </c>
      <c r="P75" s="583">
        <v>20</v>
      </c>
      <c r="Q75" s="584">
        <v>17.23</v>
      </c>
      <c r="R75" s="584">
        <v>6.32</v>
      </c>
      <c r="S75" s="584">
        <v>136.84</v>
      </c>
      <c r="T75" s="584">
        <v>72.95</v>
      </c>
      <c r="U75" s="584">
        <v>15.03</v>
      </c>
      <c r="V75" s="584">
        <v>11</v>
      </c>
      <c r="W75" s="584">
        <v>1.98</v>
      </c>
      <c r="X75" s="584">
        <v>69.37</v>
      </c>
      <c r="Y75" s="584">
        <v>17.8</v>
      </c>
    </row>
    <row r="76" spans="1:25">
      <c r="P76" s="583">
        <v>21</v>
      </c>
      <c r="Q76" s="584">
        <v>16.09</v>
      </c>
      <c r="R76" s="584">
        <v>6.32</v>
      </c>
      <c r="S76" s="584">
        <v>116.86</v>
      </c>
      <c r="T76" s="584">
        <v>99.42</v>
      </c>
      <c r="U76" s="584">
        <v>20.059999999999999</v>
      </c>
      <c r="V76" s="584">
        <v>11.01</v>
      </c>
      <c r="W76" s="584">
        <v>1.6</v>
      </c>
      <c r="X76" s="584">
        <v>68.8</v>
      </c>
      <c r="Y76" s="584">
        <v>17.84</v>
      </c>
    </row>
    <row r="77" spans="1:25">
      <c r="P77" s="583">
        <v>22</v>
      </c>
      <c r="Q77" s="584">
        <v>15.1</v>
      </c>
      <c r="R77" s="584">
        <v>5.59</v>
      </c>
      <c r="S77" s="584">
        <v>118.58</v>
      </c>
      <c r="T77" s="584">
        <v>79.099999999999994</v>
      </c>
      <c r="U77" s="584">
        <v>16</v>
      </c>
      <c r="V77" s="584">
        <v>11</v>
      </c>
      <c r="W77" s="584">
        <v>1.01</v>
      </c>
      <c r="X77" s="584">
        <v>69.05</v>
      </c>
      <c r="Y77" s="584">
        <v>16.37</v>
      </c>
    </row>
    <row r="78" spans="1:25">
      <c r="P78" s="583">
        <v>23</v>
      </c>
      <c r="Q78" s="584">
        <v>14.28</v>
      </c>
      <c r="R78" s="584">
        <v>4.8499999999999996</v>
      </c>
      <c r="S78" s="584">
        <v>112.05</v>
      </c>
      <c r="T78" s="584">
        <v>63.27</v>
      </c>
      <c r="U78" s="584">
        <v>13.78</v>
      </c>
      <c r="V78" s="584">
        <v>11</v>
      </c>
      <c r="W78" s="584">
        <v>1.82</v>
      </c>
      <c r="X78" s="584">
        <v>54.09</v>
      </c>
      <c r="Y78" s="584">
        <v>13.15</v>
      </c>
    </row>
    <row r="79" spans="1:25">
      <c r="O79" s="582">
        <v>24</v>
      </c>
      <c r="P79" s="583">
        <v>24</v>
      </c>
      <c r="Q79" s="584">
        <v>13.3</v>
      </c>
      <c r="R79" s="584">
        <v>4.8499999999999996</v>
      </c>
      <c r="S79" s="584">
        <v>91.62</v>
      </c>
      <c r="T79" s="584">
        <v>49.79</v>
      </c>
      <c r="U79" s="584">
        <v>11.29</v>
      </c>
      <c r="V79" s="584">
        <v>11</v>
      </c>
      <c r="W79" s="584">
        <v>1.89</v>
      </c>
      <c r="X79" s="584">
        <v>45.31</v>
      </c>
      <c r="Y79" s="584">
        <v>10.85</v>
      </c>
    </row>
    <row r="80" spans="1:25">
      <c r="P80" s="583">
        <v>25</v>
      </c>
      <c r="Q80" s="584">
        <v>12.63</v>
      </c>
      <c r="R80" s="584">
        <v>3.77</v>
      </c>
      <c r="S80" s="584">
        <v>81.33</v>
      </c>
      <c r="T80" s="584">
        <v>46.74</v>
      </c>
      <c r="U80" s="584">
        <v>10.02</v>
      </c>
      <c r="V80" s="584">
        <v>11</v>
      </c>
      <c r="W80" s="584">
        <v>1.77</v>
      </c>
      <c r="X80" s="584">
        <v>40.42</v>
      </c>
      <c r="Y80" s="584">
        <v>8.98</v>
      </c>
    </row>
    <row r="81" spans="15:25">
      <c r="P81" s="583">
        <v>26</v>
      </c>
      <c r="Q81" s="584">
        <v>11.92</v>
      </c>
      <c r="R81" s="584">
        <v>3.77</v>
      </c>
      <c r="S81" s="584">
        <v>80.900000000000006</v>
      </c>
      <c r="T81" s="584">
        <v>41.45</v>
      </c>
      <c r="U81" s="584">
        <v>9.24</v>
      </c>
      <c r="V81" s="584">
        <v>12</v>
      </c>
      <c r="W81" s="584">
        <v>1.86</v>
      </c>
      <c r="X81" s="584">
        <v>37.89</v>
      </c>
      <c r="Y81" s="584">
        <v>9.41</v>
      </c>
    </row>
    <row r="82" spans="15:25">
      <c r="P82" s="583">
        <v>27</v>
      </c>
      <c r="Q82" s="584">
        <v>11.92</v>
      </c>
      <c r="R82" s="584">
        <v>3.91</v>
      </c>
      <c r="S82" s="584">
        <v>82.99</v>
      </c>
      <c r="T82" s="584">
        <v>60.31</v>
      </c>
      <c r="U82" s="584">
        <v>9.73</v>
      </c>
      <c r="V82" s="584">
        <v>12</v>
      </c>
      <c r="W82" s="584">
        <v>1.9</v>
      </c>
      <c r="X82" s="584">
        <v>38.229999999999997</v>
      </c>
      <c r="Y82" s="584">
        <v>8.58</v>
      </c>
    </row>
    <row r="83" spans="15:25">
      <c r="O83" s="582">
        <v>28</v>
      </c>
      <c r="P83" s="583">
        <v>28</v>
      </c>
      <c r="Q83" s="584">
        <v>11.04</v>
      </c>
      <c r="R83" s="584">
        <v>3.91</v>
      </c>
      <c r="S83" s="584">
        <v>71.739999999999995</v>
      </c>
      <c r="T83" s="584">
        <v>39.090000000000003</v>
      </c>
      <c r="U83" s="584">
        <v>8.42</v>
      </c>
      <c r="V83" s="584">
        <v>12</v>
      </c>
      <c r="W83" s="584">
        <v>1.65</v>
      </c>
      <c r="X83" s="584">
        <v>33.9</v>
      </c>
      <c r="Y83" s="584">
        <v>6.64</v>
      </c>
    </row>
    <row r="84" spans="15:25">
      <c r="P84" s="583">
        <v>29</v>
      </c>
      <c r="Q84" s="584">
        <v>10.27</v>
      </c>
      <c r="R84" s="584">
        <v>3.42</v>
      </c>
      <c r="S84" s="584">
        <v>67.8</v>
      </c>
      <c r="T84" s="584">
        <v>32.590000000000003</v>
      </c>
      <c r="U84" s="584">
        <v>7.7</v>
      </c>
      <c r="V84" s="584">
        <v>10.51</v>
      </c>
      <c r="W84" s="584">
        <v>1.79</v>
      </c>
      <c r="X84" s="584">
        <v>31.97</v>
      </c>
      <c r="Y84" s="584">
        <v>6.49</v>
      </c>
    </row>
    <row r="85" spans="15:25">
      <c r="P85" s="583">
        <v>30</v>
      </c>
      <c r="Q85" s="584">
        <v>9.4700000000000006</v>
      </c>
      <c r="R85" s="584">
        <v>3.42</v>
      </c>
      <c r="S85" s="584">
        <v>69.62</v>
      </c>
      <c r="T85" s="584">
        <v>28.39</v>
      </c>
      <c r="U85" s="584">
        <v>7.39</v>
      </c>
      <c r="V85" s="584">
        <v>12</v>
      </c>
      <c r="W85" s="584">
        <v>1.64</v>
      </c>
      <c r="X85" s="584">
        <v>31.76</v>
      </c>
      <c r="Y85" s="584">
        <v>6.15</v>
      </c>
    </row>
    <row r="86" spans="15:25">
      <c r="P86" s="583">
        <v>31</v>
      </c>
      <c r="Q86" s="584">
        <v>9.0500000000000007</v>
      </c>
      <c r="R86" s="584">
        <v>3.3</v>
      </c>
      <c r="S86" s="584">
        <v>61.71</v>
      </c>
      <c r="T86" s="584">
        <v>26.51</v>
      </c>
      <c r="U86" s="584">
        <v>7.02</v>
      </c>
      <c r="V86" s="584">
        <v>12</v>
      </c>
      <c r="W86" s="584">
        <v>1.87</v>
      </c>
      <c r="X86" s="584">
        <v>31.68</v>
      </c>
      <c r="Y86" s="584">
        <v>5.51</v>
      </c>
    </row>
    <row r="87" spans="15:25">
      <c r="O87" s="582">
        <v>32</v>
      </c>
      <c r="P87" s="583">
        <v>32</v>
      </c>
      <c r="Q87" s="584">
        <v>9.9</v>
      </c>
      <c r="R87" s="584">
        <v>2.68</v>
      </c>
      <c r="S87" s="584">
        <v>65.38</v>
      </c>
      <c r="T87" s="584">
        <v>24.1</v>
      </c>
      <c r="U87" s="584">
        <v>6.7</v>
      </c>
      <c r="V87" s="584">
        <v>12</v>
      </c>
      <c r="W87" s="584">
        <v>1.95</v>
      </c>
      <c r="X87" s="584">
        <v>31.01</v>
      </c>
      <c r="Y87" s="584">
        <v>5.16</v>
      </c>
    </row>
    <row r="88" spans="15:25">
      <c r="P88" s="583">
        <v>33</v>
      </c>
      <c r="Q88" s="584">
        <v>9.17</v>
      </c>
      <c r="R88" s="584">
        <v>2.4300000000000002</v>
      </c>
      <c r="S88" s="584">
        <v>59.63</v>
      </c>
      <c r="T88" s="584">
        <v>24.29</v>
      </c>
      <c r="U88" s="584">
        <v>6.44</v>
      </c>
      <c r="V88" s="584">
        <v>12</v>
      </c>
      <c r="W88" s="584">
        <v>1.82</v>
      </c>
      <c r="X88" s="584">
        <v>30.23</v>
      </c>
      <c r="Y88" s="584">
        <v>5.27</v>
      </c>
    </row>
    <row r="89" spans="15:25">
      <c r="P89" s="583">
        <v>34</v>
      </c>
      <c r="Q89" s="584">
        <v>7.78</v>
      </c>
      <c r="R89" s="584">
        <v>2.61</v>
      </c>
      <c r="S89" s="584">
        <v>60.62</v>
      </c>
      <c r="T89" s="584">
        <v>25.9</v>
      </c>
      <c r="U89" s="584">
        <v>6.62</v>
      </c>
      <c r="V89" s="584">
        <v>12</v>
      </c>
      <c r="W89" s="584">
        <v>1.89</v>
      </c>
      <c r="X89" s="584">
        <v>32.17</v>
      </c>
      <c r="Y89" s="584">
        <v>5.0599999999999996</v>
      </c>
    </row>
    <row r="90" spans="15:25">
      <c r="P90" s="583">
        <v>35</v>
      </c>
      <c r="Q90" s="584">
        <v>7.73</v>
      </c>
      <c r="R90" s="584">
        <v>3.07</v>
      </c>
      <c r="S90" s="584">
        <v>58.47</v>
      </c>
      <c r="T90" s="584">
        <v>26.33</v>
      </c>
      <c r="U90" s="584">
        <v>6.66</v>
      </c>
      <c r="V90" s="584">
        <v>12.14</v>
      </c>
      <c r="W90" s="584">
        <v>1.97</v>
      </c>
      <c r="X90" s="584">
        <v>31.63</v>
      </c>
      <c r="Y90" s="584">
        <v>4.84</v>
      </c>
    </row>
    <row r="91" spans="15:25">
      <c r="O91" s="582">
        <v>36</v>
      </c>
      <c r="P91" s="583">
        <v>36</v>
      </c>
      <c r="Q91" s="584">
        <v>7.1</v>
      </c>
      <c r="R91" s="584">
        <v>3.57</v>
      </c>
      <c r="S91" s="584">
        <v>61.13</v>
      </c>
      <c r="T91" s="584">
        <v>27.35</v>
      </c>
      <c r="U91" s="584">
        <v>6.84</v>
      </c>
      <c r="V91" s="584">
        <v>13</v>
      </c>
      <c r="W91" s="584">
        <v>1.76</v>
      </c>
      <c r="X91" s="584">
        <v>34.090000000000003</v>
      </c>
      <c r="Y91" s="584">
        <v>4.8899999999999997</v>
      </c>
    </row>
    <row r="92" spans="15:25">
      <c r="P92" s="583">
        <v>37</v>
      </c>
      <c r="Q92" s="584">
        <v>7.53</v>
      </c>
      <c r="R92" s="584">
        <v>5.04</v>
      </c>
      <c r="S92" s="584">
        <v>59.93</v>
      </c>
      <c r="T92" s="584">
        <v>34.56</v>
      </c>
      <c r="U92" s="584">
        <v>7.96</v>
      </c>
      <c r="V92" s="584">
        <v>13</v>
      </c>
      <c r="W92" s="584">
        <v>1.7</v>
      </c>
      <c r="X92" s="584">
        <v>38.06</v>
      </c>
      <c r="Y92" s="584">
        <v>8.4</v>
      </c>
    </row>
    <row r="93" spans="15:25">
      <c r="P93" s="583">
        <v>38</v>
      </c>
      <c r="Q93" s="584">
        <v>9.73</v>
      </c>
      <c r="R93" s="584">
        <v>3.75</v>
      </c>
      <c r="S93" s="584">
        <v>64.319999999999993</v>
      </c>
      <c r="T93" s="584">
        <v>41.74</v>
      </c>
      <c r="U93" s="584">
        <v>9.43</v>
      </c>
      <c r="V93" s="584">
        <v>13</v>
      </c>
      <c r="W93" s="584">
        <v>1.77</v>
      </c>
      <c r="X93" s="584">
        <v>41.12</v>
      </c>
      <c r="Y93" s="584">
        <v>6.42</v>
      </c>
    </row>
    <row r="94" spans="15:25">
      <c r="O94" s="582">
        <v>39</v>
      </c>
      <c r="P94" s="583">
        <v>39</v>
      </c>
      <c r="Q94" s="584">
        <v>7.21</v>
      </c>
      <c r="R94" s="584">
        <v>3.83</v>
      </c>
      <c r="S94" s="584">
        <v>66.83</v>
      </c>
      <c r="T94" s="584">
        <v>46.48</v>
      </c>
      <c r="U94" s="584">
        <v>7.93</v>
      </c>
      <c r="V94" s="584">
        <v>13</v>
      </c>
      <c r="W94" s="584">
        <v>1.99</v>
      </c>
      <c r="X94" s="584">
        <v>33.06</v>
      </c>
      <c r="Y94" s="584">
        <v>7.98</v>
      </c>
    </row>
    <row r="95" spans="15:25">
      <c r="P95" s="583">
        <v>40</v>
      </c>
      <c r="Q95" s="584">
        <v>6.89</v>
      </c>
      <c r="R95" s="584">
        <v>3.2</v>
      </c>
      <c r="S95" s="584">
        <v>56.32</v>
      </c>
      <c r="T95" s="584">
        <v>28.11</v>
      </c>
      <c r="U95" s="584">
        <v>6.02</v>
      </c>
      <c r="V95" s="584">
        <v>13</v>
      </c>
      <c r="W95" s="584">
        <v>1.48</v>
      </c>
      <c r="X95" s="584">
        <v>35.54</v>
      </c>
      <c r="Y95" s="584">
        <v>5.32</v>
      </c>
    </row>
    <row r="96" spans="15:25">
      <c r="P96" s="583">
        <v>41</v>
      </c>
      <c r="Q96" s="584">
        <v>7.51</v>
      </c>
      <c r="R96" s="584">
        <v>3.26</v>
      </c>
      <c r="S96" s="584">
        <v>57.18</v>
      </c>
      <c r="T96" s="584">
        <v>32.11</v>
      </c>
      <c r="U96" s="584">
        <v>6.5</v>
      </c>
      <c r="V96" s="584">
        <v>13</v>
      </c>
      <c r="W96" s="584">
        <v>1.53</v>
      </c>
      <c r="X96" s="584">
        <v>37.47</v>
      </c>
      <c r="Y96" s="584">
        <v>4.95</v>
      </c>
    </row>
    <row r="97" spans="14:25">
      <c r="P97" s="583">
        <v>42</v>
      </c>
      <c r="Q97" s="584">
        <v>7.92</v>
      </c>
      <c r="R97" s="584">
        <v>3.59</v>
      </c>
      <c r="S97" s="584">
        <v>71.87</v>
      </c>
      <c r="T97" s="584">
        <v>64.69</v>
      </c>
      <c r="U97" s="584">
        <v>9.44</v>
      </c>
      <c r="V97" s="584">
        <v>13</v>
      </c>
      <c r="W97" s="584">
        <v>1.93</v>
      </c>
      <c r="X97" s="584">
        <v>52.42</v>
      </c>
      <c r="Y97" s="584">
        <v>7.39</v>
      </c>
    </row>
    <row r="98" spans="14:25">
      <c r="O98" s="582">
        <v>43</v>
      </c>
      <c r="P98" s="583">
        <v>43</v>
      </c>
      <c r="Q98" s="584">
        <v>9.16</v>
      </c>
      <c r="R98" s="584">
        <v>3.99</v>
      </c>
      <c r="S98" s="584">
        <v>73.22</v>
      </c>
      <c r="T98" s="584">
        <v>71.16</v>
      </c>
      <c r="U98" s="584">
        <v>8.8800000000000008</v>
      </c>
      <c r="V98" s="584">
        <v>13</v>
      </c>
      <c r="W98" s="584">
        <v>1.69</v>
      </c>
      <c r="X98" s="584">
        <v>43.93</v>
      </c>
      <c r="Y98" s="584">
        <v>6.18</v>
      </c>
    </row>
    <row r="99" spans="14:25">
      <c r="P99" s="583">
        <v>44</v>
      </c>
      <c r="Q99" s="584">
        <v>8.81</v>
      </c>
      <c r="R99" s="584">
        <v>5.0199999999999996</v>
      </c>
      <c r="S99" s="584">
        <v>75.150000000000006</v>
      </c>
      <c r="T99" s="584">
        <v>62.33</v>
      </c>
      <c r="U99" s="584">
        <v>10.59</v>
      </c>
      <c r="V99" s="584">
        <v>13</v>
      </c>
      <c r="W99" s="584">
        <v>1.65</v>
      </c>
      <c r="X99" s="584">
        <v>40.229999999999997</v>
      </c>
      <c r="Y99" s="584">
        <v>8.7899999999999991</v>
      </c>
    </row>
    <row r="100" spans="14:25">
      <c r="P100" s="583">
        <v>45</v>
      </c>
      <c r="Q100" s="584">
        <v>8.3800000000000008</v>
      </c>
      <c r="R100" s="584">
        <v>4.2</v>
      </c>
      <c r="S100" s="584">
        <v>67.39</v>
      </c>
      <c r="T100" s="584">
        <v>61.76</v>
      </c>
      <c r="U100" s="584">
        <v>10.039999999999999</v>
      </c>
      <c r="V100" s="584">
        <v>13</v>
      </c>
      <c r="W100" s="584">
        <v>1.51</v>
      </c>
      <c r="X100" s="584">
        <v>41.85</v>
      </c>
      <c r="Y100" s="584">
        <v>11.45</v>
      </c>
    </row>
    <row r="101" spans="14:25">
      <c r="P101" s="583">
        <v>46</v>
      </c>
      <c r="Q101" s="584">
        <v>7.55</v>
      </c>
      <c r="R101" s="584">
        <v>3.7</v>
      </c>
      <c r="S101" s="584">
        <v>66.959999999999994</v>
      </c>
      <c r="T101" s="584">
        <v>66.040000000000006</v>
      </c>
      <c r="U101" s="584">
        <v>8.7799999999999994</v>
      </c>
      <c r="V101" s="584">
        <v>13</v>
      </c>
      <c r="W101" s="584">
        <v>1.65</v>
      </c>
      <c r="X101" s="584">
        <v>70.849999999999994</v>
      </c>
      <c r="Y101" s="584">
        <v>14.58</v>
      </c>
    </row>
    <row r="102" spans="14:25">
      <c r="P102" s="583">
        <v>47</v>
      </c>
      <c r="Q102" s="584">
        <v>7.39</v>
      </c>
      <c r="R102" s="584">
        <v>3.85</v>
      </c>
      <c r="S102" s="584">
        <v>67.72</v>
      </c>
      <c r="T102" s="584">
        <v>52.82</v>
      </c>
      <c r="U102" s="584">
        <v>7.81</v>
      </c>
      <c r="V102" s="584">
        <v>13</v>
      </c>
      <c r="W102" s="584">
        <v>1.6</v>
      </c>
      <c r="X102" s="584">
        <v>64.819999999999993</v>
      </c>
      <c r="Y102" s="584">
        <v>12.14</v>
      </c>
    </row>
    <row r="103" spans="14:25">
      <c r="O103" s="582">
        <v>48</v>
      </c>
      <c r="P103" s="583">
        <v>48</v>
      </c>
      <c r="Q103" s="584">
        <v>7.9678571564285718</v>
      </c>
      <c r="R103" s="584">
        <v>3.558142900428571</v>
      </c>
      <c r="S103" s="584">
        <v>77.366571698571434</v>
      </c>
      <c r="T103" s="584">
        <v>66.577285762857144</v>
      </c>
      <c r="U103" s="584">
        <v>9.1851428580000007</v>
      </c>
      <c r="V103" s="584">
        <v>13.005714417142858</v>
      </c>
      <c r="W103" s="584">
        <v>1.6</v>
      </c>
      <c r="X103" s="584">
        <v>47.846427917142854</v>
      </c>
      <c r="Y103" s="584">
        <v>12.516714369142859</v>
      </c>
    </row>
    <row r="104" spans="14:25">
      <c r="P104" s="583">
        <v>49</v>
      </c>
      <c r="Q104" s="584">
        <v>8.4875713758571436</v>
      </c>
      <c r="R104" s="584">
        <v>3.2600000074285718</v>
      </c>
      <c r="S104" s="584">
        <v>84.55585806714285</v>
      </c>
      <c r="T104" s="584">
        <v>72.732000077142857</v>
      </c>
      <c r="U104" s="584">
        <v>14.04828548342857</v>
      </c>
      <c r="V104" s="584">
        <v>13.002857208571429</v>
      </c>
      <c r="W104" s="584">
        <v>1.6</v>
      </c>
      <c r="X104" s="584">
        <v>57.322143555714298</v>
      </c>
      <c r="Y104" s="584">
        <v>18.826999800000003</v>
      </c>
    </row>
    <row r="105" spans="14:25">
      <c r="P105" s="583">
        <v>50</v>
      </c>
      <c r="Q105" s="584">
        <v>8.7257142747142868</v>
      </c>
      <c r="R105" s="584">
        <v>3.4628571441428577</v>
      </c>
      <c r="S105" s="584">
        <v>77.460142951428566</v>
      </c>
      <c r="T105" s="584">
        <v>64.097142899999994</v>
      </c>
      <c r="U105" s="584">
        <v>11.032857077571427</v>
      </c>
      <c r="V105" s="584">
        <v>13</v>
      </c>
      <c r="W105" s="584">
        <v>1.6000000240000001</v>
      </c>
      <c r="X105" s="584">
        <v>51.470714571428573</v>
      </c>
      <c r="Y105" s="584">
        <v>20.280285972857143</v>
      </c>
    </row>
    <row r="106" spans="14:25">
      <c r="P106" s="583">
        <v>51</v>
      </c>
      <c r="Q106" s="584">
        <v>9.7215715127142861</v>
      </c>
      <c r="R106" s="584">
        <v>4.2539999484285715</v>
      </c>
      <c r="S106" s="584">
        <v>78.166143688571424</v>
      </c>
      <c r="T106" s="584">
        <v>94.237856191428577</v>
      </c>
      <c r="U106" s="584">
        <v>14.381428445285712</v>
      </c>
      <c r="V106" s="584">
        <v>13.01285743857143</v>
      </c>
      <c r="W106" s="584">
        <v>1.6257142851428572</v>
      </c>
      <c r="X106" s="584">
        <v>65.58357184285714</v>
      </c>
      <c r="Y106" s="584">
        <v>34.849000112857141</v>
      </c>
    </row>
    <row r="107" spans="14:25">
      <c r="O107" s="582">
        <v>52</v>
      </c>
      <c r="P107" s="583">
        <v>52</v>
      </c>
      <c r="Q107" s="584">
        <v>10.323285784571427</v>
      </c>
      <c r="R107" s="584">
        <v>4.6457142829999993</v>
      </c>
      <c r="S107" s="584">
        <v>86.972714017142849</v>
      </c>
      <c r="T107" s="584">
        <v>94.357285634285716</v>
      </c>
      <c r="U107" s="584">
        <v>13.293999945714287</v>
      </c>
      <c r="V107" s="584">
        <v>13.09681579142857</v>
      </c>
      <c r="W107" s="584">
        <v>1.644999981</v>
      </c>
      <c r="X107" s="584">
        <v>104.27285767571428</v>
      </c>
      <c r="Y107" s="584">
        <v>35.335714887142856</v>
      </c>
    </row>
    <row r="108" spans="14:25">
      <c r="N108" s="582">
        <v>2018</v>
      </c>
      <c r="O108" s="582">
        <v>1</v>
      </c>
      <c r="P108" s="583">
        <v>1</v>
      </c>
      <c r="Q108" s="584">
        <v>10.34</v>
      </c>
      <c r="R108" s="584">
        <v>4.4628571428571426</v>
      </c>
      <c r="S108" s="584">
        <v>140.04142857142858</v>
      </c>
      <c r="T108" s="584">
        <v>143.09</v>
      </c>
      <c r="U108" s="584">
        <v>20.63</v>
      </c>
      <c r="V108" s="584">
        <v>13</v>
      </c>
      <c r="W108" s="584">
        <v>1.64</v>
      </c>
      <c r="X108" s="584">
        <v>201.2428571428571</v>
      </c>
      <c r="Y108" s="584">
        <v>63.23</v>
      </c>
    </row>
    <row r="109" spans="14:25">
      <c r="P109" s="583">
        <v>2</v>
      </c>
      <c r="Q109" s="584">
        <v>13.730999947142859</v>
      </c>
      <c r="R109" s="584">
        <v>3.5944285392857145</v>
      </c>
      <c r="S109" s="584">
        <v>209.91800362857143</v>
      </c>
      <c r="T109" s="584">
        <v>160.98214394285716</v>
      </c>
      <c r="U109" s="584">
        <v>36.213856559999996</v>
      </c>
      <c r="V109" s="584">
        <v>11.774285724285715</v>
      </c>
      <c r="W109" s="584">
        <v>1.5914286031428568</v>
      </c>
      <c r="X109" s="584">
        <v>229.4250030571429</v>
      </c>
      <c r="Y109" s="584">
        <v>56.654285431428562</v>
      </c>
    </row>
    <row r="110" spans="14:25">
      <c r="P110" s="583">
        <v>3</v>
      </c>
      <c r="Q110" s="584">
        <v>15.983285902857142</v>
      </c>
      <c r="R110" s="584">
        <v>8.3045714242857152</v>
      </c>
      <c r="S110" s="584">
        <v>223.6645725857143</v>
      </c>
      <c r="T110" s="584">
        <v>190.44042751428574</v>
      </c>
      <c r="U110" s="584">
        <v>30.819142750000001</v>
      </c>
      <c r="V110" s="584">
        <v>11.857142857142858</v>
      </c>
      <c r="W110" s="584">
        <v>1.5814286125714285</v>
      </c>
      <c r="X110" s="584">
        <v>261.56357028571426</v>
      </c>
      <c r="Y110" s="584">
        <v>68.516428267142857</v>
      </c>
    </row>
    <row r="111" spans="14:25">
      <c r="O111" s="582">
        <v>4</v>
      </c>
      <c r="P111" s="583">
        <v>4</v>
      </c>
      <c r="Q111" s="584">
        <v>21.988571574285714</v>
      </c>
      <c r="R111" s="584">
        <v>15.598142828000002</v>
      </c>
      <c r="S111" s="584">
        <v>346.88342720000003</v>
      </c>
      <c r="T111" s="584">
        <v>205.5832868285714</v>
      </c>
      <c r="U111" s="584">
        <v>40.893000467142862</v>
      </c>
      <c r="V111" s="584">
        <v>18.734285627142857</v>
      </c>
      <c r="W111" s="584">
        <v>1.5700000519999997</v>
      </c>
      <c r="X111" s="584">
        <v>261.98000009999998</v>
      </c>
      <c r="Y111" s="584">
        <v>58.935427530000005</v>
      </c>
    </row>
    <row r="112" spans="14:25">
      <c r="P112" s="583">
        <v>5</v>
      </c>
      <c r="Q112" s="584">
        <v>17.729000225714284</v>
      </c>
      <c r="R112" s="584">
        <v>13.724571365714285</v>
      </c>
      <c r="S112" s="584">
        <v>214.95928737142859</v>
      </c>
      <c r="T112" s="584">
        <v>93.607142857142861</v>
      </c>
      <c r="U112" s="584">
        <v>17.748285841428572</v>
      </c>
      <c r="V112" s="584">
        <v>23.390000208571426</v>
      </c>
      <c r="W112" s="584">
        <v>1.5700000519999997</v>
      </c>
      <c r="X112" s="584">
        <v>141.83571514285714</v>
      </c>
      <c r="Y112" s="584">
        <v>45.332857951428579</v>
      </c>
    </row>
    <row r="113" spans="15:25">
      <c r="P113" s="583">
        <v>6</v>
      </c>
      <c r="Q113" s="584">
        <v>13.582571572857143</v>
      </c>
      <c r="R113" s="584">
        <v>8.6634286477142854</v>
      </c>
      <c r="S113" s="584">
        <v>166.34242902857142</v>
      </c>
      <c r="T113" s="584">
        <v>108.25571334000001</v>
      </c>
      <c r="U113" s="584">
        <v>18.79157175142857</v>
      </c>
      <c r="V113" s="584">
        <v>20.201017107142857</v>
      </c>
      <c r="W113" s="584">
        <v>2.3694285491428571</v>
      </c>
      <c r="X113" s="584">
        <v>164.55714089999998</v>
      </c>
      <c r="Y113" s="584">
        <v>65.987571171428584</v>
      </c>
    </row>
    <row r="114" spans="15:25">
      <c r="P114" s="583">
        <v>7</v>
      </c>
      <c r="Q114" s="584">
        <v>14.722571237142859</v>
      </c>
      <c r="R114" s="584">
        <v>11.071428435428571</v>
      </c>
      <c r="S114" s="584">
        <v>239.50057330000001</v>
      </c>
      <c r="T114" s="584">
        <v>202.98199900000003</v>
      </c>
      <c r="U114" s="584">
        <v>42.088571821428573</v>
      </c>
      <c r="V114" s="584">
        <v>15.283185821428571</v>
      </c>
      <c r="W114" s="584">
        <v>3.1689999100000001</v>
      </c>
      <c r="X114" s="584">
        <v>355.31285748571423</v>
      </c>
      <c r="Y114" s="584">
        <v>97.722999031428586</v>
      </c>
    </row>
    <row r="115" spans="15:25">
      <c r="O115" s="582">
        <v>8</v>
      </c>
      <c r="P115" s="583">
        <v>8</v>
      </c>
      <c r="Q115" s="584">
        <v>18.48</v>
      </c>
      <c r="R115" s="584">
        <v>14.97</v>
      </c>
      <c r="S115" s="584">
        <v>357.61814662857148</v>
      </c>
      <c r="T115" s="584">
        <v>251.1</v>
      </c>
      <c r="U115" s="584">
        <v>43.74</v>
      </c>
      <c r="V115" s="584">
        <v>33.130000000000003</v>
      </c>
      <c r="W115" s="584">
        <v>3.16</v>
      </c>
      <c r="X115" s="584">
        <v>437.78</v>
      </c>
      <c r="Y115" s="584">
        <v>142.13</v>
      </c>
    </row>
    <row r="116" spans="15:25">
      <c r="P116" s="583">
        <v>9</v>
      </c>
      <c r="Q116" s="584">
        <v>21.652428627142854</v>
      </c>
      <c r="R116" s="584">
        <v>14.185285431142857</v>
      </c>
      <c r="S116" s="584">
        <v>333.90885488571433</v>
      </c>
      <c r="T116" s="584">
        <v>204.95843285714287</v>
      </c>
      <c r="U116" s="584">
        <v>31.755000522857138</v>
      </c>
      <c r="V116" s="584">
        <v>15.852976190476195</v>
      </c>
      <c r="W116" s="584">
        <v>3.1689999100000001</v>
      </c>
      <c r="X116" s="584">
        <v>424.14571271428576</v>
      </c>
      <c r="Y116" s="584">
        <v>142.13857270714286</v>
      </c>
    </row>
    <row r="117" spans="15:25">
      <c r="P117" s="583">
        <v>10</v>
      </c>
      <c r="Q117" s="584">
        <v>30.272714344285713</v>
      </c>
      <c r="R117" s="584">
        <v>17.434571538571429</v>
      </c>
      <c r="S117" s="584">
        <v>431.64157101428572</v>
      </c>
      <c r="T117" s="584">
        <v>177.15485925714287</v>
      </c>
      <c r="U117" s="584">
        <v>31.196571622857142</v>
      </c>
      <c r="V117" s="584">
        <v>14.442</v>
      </c>
      <c r="W117" s="584">
        <v>4.7437142644285712</v>
      </c>
      <c r="X117" s="584">
        <v>293.69142804285718</v>
      </c>
      <c r="Y117" s="584">
        <v>72.30971418</v>
      </c>
    </row>
    <row r="118" spans="15:25">
      <c r="P118" s="583">
        <v>11</v>
      </c>
      <c r="Q118" s="584">
        <v>28.071857179999999</v>
      </c>
      <c r="R118" s="584">
        <v>17.048571724285715</v>
      </c>
      <c r="S118" s="584">
        <v>485.98543439999997</v>
      </c>
      <c r="T118" s="584">
        <v>169.375</v>
      </c>
      <c r="U118" s="584">
        <v>52.626284462857136</v>
      </c>
      <c r="V118" s="584">
        <v>18.273</v>
      </c>
      <c r="W118" s="584">
        <v>3.0879999738571429</v>
      </c>
      <c r="X118" s="584">
        <v>511.54500034285724</v>
      </c>
      <c r="Y118" s="584">
        <v>119.7894287057143</v>
      </c>
    </row>
    <row r="119" spans="15:25">
      <c r="O119" s="582">
        <v>12</v>
      </c>
      <c r="P119" s="583">
        <v>12</v>
      </c>
      <c r="Q119" s="584">
        <v>29.90999984714286</v>
      </c>
      <c r="R119" s="584">
        <v>21.62</v>
      </c>
      <c r="S119" s="584">
        <v>465.24414497142863</v>
      </c>
      <c r="T119" s="584">
        <v>201.58328465714288</v>
      </c>
      <c r="U119" s="584">
        <v>57.669144221428567</v>
      </c>
      <c r="V119" s="584">
        <v>23.244</v>
      </c>
      <c r="W119" s="584">
        <v>4.5095714328571432</v>
      </c>
      <c r="X119" s="584">
        <v>433.89143152857145</v>
      </c>
      <c r="Y119" s="584">
        <v>152.80443028571429</v>
      </c>
    </row>
    <row r="120" spans="15:25">
      <c r="P120" s="583">
        <v>13</v>
      </c>
      <c r="Q120" s="584">
        <v>28.360142844285718</v>
      </c>
      <c r="R120" s="584">
        <v>17.439428465714283</v>
      </c>
      <c r="S120" s="584">
        <v>396.37686155714289</v>
      </c>
      <c r="T120" s="584">
        <v>163.75585502857143</v>
      </c>
      <c r="U120" s="584">
        <v>35.725570951428573</v>
      </c>
      <c r="V120" s="584">
        <v>23.143392837142859</v>
      </c>
      <c r="W120" s="584">
        <v>3.3929999999999998</v>
      </c>
      <c r="X120" s="584">
        <v>281.79928587142859</v>
      </c>
      <c r="Y120" s="584">
        <v>107.32928468714286</v>
      </c>
    </row>
    <row r="121" spans="15:25">
      <c r="Q121" s="582" t="s">
        <v>315</v>
      </c>
      <c r="R121" s="582" t="s">
        <v>316</v>
      </c>
      <c r="S121" s="582" t="s">
        <v>317</v>
      </c>
      <c r="T121" s="582" t="s">
        <v>318</v>
      </c>
      <c r="U121" s="582" t="s">
        <v>319</v>
      </c>
      <c r="V121" s="582" t="s">
        <v>320</v>
      </c>
      <c r="W121" s="582" t="s">
        <v>321</v>
      </c>
      <c r="X121" s="582" t="s">
        <v>322</v>
      </c>
      <c r="Y121" s="582" t="s">
        <v>323</v>
      </c>
    </row>
  </sheetData>
  <mergeCells count="3">
    <mergeCell ref="A65:L65"/>
    <mergeCell ref="A40:L40"/>
    <mergeCell ref="A18:L18"/>
  </mergeCells>
  <pageMargins left="0.7" right="0.7" top="0.86956521739130432" bottom="0.61458333333333337" header="0.3" footer="0.3"/>
  <pageSetup orientation="portrait" r:id="rId1"/>
  <headerFooter>
    <oddHeader>&amp;R&amp;7Informe de la Operación Mensual - Marzo 2018
INFSGI-MES-03-2018
10/04/2018
Versión: 01</oddHeader>
    <oddFooter>&amp;L&amp;7COES SINAC, 2018
&amp;C13&amp;R&amp;7Dirección Ejecutiva
Sub Dirección de Gestión de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4BA1B-4505-4E96-91EC-04C4917C2A4F}">
  <sheetPr>
    <tabColor theme="4"/>
  </sheetPr>
  <dimension ref="A1:M59"/>
  <sheetViews>
    <sheetView showGridLines="0" view="pageBreakPreview" zoomScale="145" zoomScaleNormal="100" zoomScaleSheetLayoutView="145" zoomScalePageLayoutView="160" workbookViewId="0">
      <selection activeCell="O24" sqref="O24"/>
    </sheetView>
  </sheetViews>
  <sheetFormatPr defaultRowHeight="11.25"/>
  <cols>
    <col min="1" max="1" width="6" style="3" customWidth="1"/>
    <col min="2" max="3" width="13.5" style="3" customWidth="1"/>
    <col min="4" max="4" width="12.5" style="3" customWidth="1"/>
    <col min="5" max="5" width="12.1640625" style="3" customWidth="1"/>
    <col min="6" max="6" width="15.83203125" style="3" customWidth="1"/>
    <col min="7" max="7" width="13.5" style="3" customWidth="1"/>
    <col min="8" max="8" width="12.5" style="3" customWidth="1"/>
    <col min="9" max="9" width="11.6640625" style="3" customWidth="1"/>
    <col min="10" max="11" width="9.33203125" style="3" customWidth="1"/>
    <col min="12" max="12" width="9.33203125" style="3"/>
    <col min="13" max="13" width="9.33203125" style="344"/>
    <col min="14" max="16384" width="9.33203125" style="3"/>
  </cols>
  <sheetData>
    <row r="1" spans="1:12" ht="11.25" customHeight="1"/>
    <row r="2" spans="1:12" ht="11.25" customHeight="1">
      <c r="A2" s="900" t="s">
        <v>521</v>
      </c>
      <c r="B2" s="900"/>
      <c r="C2" s="900"/>
      <c r="D2" s="900"/>
      <c r="E2" s="900"/>
      <c r="F2" s="900"/>
      <c r="G2" s="900"/>
      <c r="H2" s="900"/>
      <c r="I2" s="900"/>
      <c r="J2" s="900"/>
      <c r="K2" s="900"/>
    </row>
    <row r="3" spans="1:12" ht="11.25" customHeight="1">
      <c r="A3" s="257"/>
      <c r="B3" s="257"/>
      <c r="C3" s="257"/>
      <c r="D3" s="257"/>
      <c r="E3" s="257"/>
      <c r="F3" s="257"/>
      <c r="G3" s="257"/>
      <c r="H3" s="257"/>
      <c r="I3" s="257"/>
      <c r="J3" s="257"/>
      <c r="K3" s="683"/>
      <c r="L3" s="45"/>
    </row>
    <row r="4" spans="1:12" ht="11.25" customHeight="1">
      <c r="A4" s="885" t="s">
        <v>522</v>
      </c>
      <c r="B4" s="885"/>
      <c r="C4" s="885"/>
      <c r="D4" s="885"/>
      <c r="E4" s="885"/>
      <c r="F4" s="885"/>
      <c r="G4" s="885"/>
      <c r="H4" s="885"/>
      <c r="I4" s="258"/>
      <c r="J4" s="258"/>
      <c r="K4" s="258"/>
      <c r="L4" s="45"/>
    </row>
    <row r="5" spans="1:12" ht="7.5" customHeight="1">
      <c r="A5" s="259"/>
      <c r="B5" s="259"/>
      <c r="C5" s="259"/>
      <c r="D5" s="259"/>
      <c r="E5" s="259"/>
      <c r="F5" s="259"/>
      <c r="G5" s="259"/>
      <c r="H5" s="259"/>
      <c r="I5" s="259"/>
      <c r="J5" s="259"/>
      <c r="K5" s="259"/>
      <c r="L5" s="10"/>
    </row>
    <row r="6" spans="1:12" ht="11.25" customHeight="1">
      <c r="A6" s="259"/>
      <c r="B6" s="263" t="s">
        <v>523</v>
      </c>
      <c r="C6" s="259"/>
      <c r="D6" s="259"/>
      <c r="E6" s="259"/>
      <c r="F6" s="259"/>
      <c r="G6" s="259"/>
      <c r="H6" s="259"/>
      <c r="I6" s="259"/>
      <c r="J6" s="259"/>
      <c r="K6" s="259"/>
      <c r="L6" s="20"/>
    </row>
    <row r="7" spans="1:12" ht="7.5" customHeight="1">
      <c r="A7" s="259"/>
      <c r="B7" s="260"/>
      <c r="C7" s="259"/>
      <c r="D7" s="259"/>
      <c r="E7" s="259"/>
      <c r="F7" s="259"/>
      <c r="G7" s="259"/>
      <c r="H7" s="259"/>
      <c r="I7" s="259"/>
      <c r="J7" s="259"/>
      <c r="K7" s="259"/>
      <c r="L7" s="16"/>
    </row>
    <row r="8" spans="1:12" ht="21" customHeight="1">
      <c r="A8" s="259"/>
      <c r="B8" s="721" t="s">
        <v>182</v>
      </c>
      <c r="C8" s="722" t="s">
        <v>183</v>
      </c>
      <c r="D8" s="722" t="s">
        <v>184</v>
      </c>
      <c r="E8" s="722" t="s">
        <v>186</v>
      </c>
      <c r="F8" s="722" t="s">
        <v>185</v>
      </c>
      <c r="G8" s="723" t="s">
        <v>187</v>
      </c>
      <c r="H8" s="268"/>
      <c r="I8" s="268"/>
      <c r="J8" s="268"/>
      <c r="K8" s="268"/>
      <c r="L8" s="34"/>
    </row>
    <row r="9" spans="1:12" ht="18" customHeight="1">
      <c r="A9" s="259"/>
      <c r="B9" s="724" t="s">
        <v>188</v>
      </c>
      <c r="C9" s="428">
        <v>5.9132329980819023</v>
      </c>
      <c r="D9" s="428">
        <v>5.6990121950102708</v>
      </c>
      <c r="E9" s="428">
        <v>5.588473998657995</v>
      </c>
      <c r="F9" s="428">
        <v>5.540043920685191</v>
      </c>
      <c r="G9" s="428">
        <v>5.4634230384835698</v>
      </c>
      <c r="H9" s="268"/>
      <c r="I9" s="268"/>
      <c r="J9" s="268"/>
      <c r="K9" s="268"/>
      <c r="L9" s="29"/>
    </row>
    <row r="10" spans="1:12" ht="14.25" customHeight="1">
      <c r="A10" s="259"/>
      <c r="B10" s="923" t="str">
        <f>"Cuadro N°11: Valor de los costos marginales medios registrados en las principales barras del área norte durante el mes de "&amp;'1. Resumen'!Q4</f>
        <v>Cuadro N°11: Valor de los costos marginales medios registrados en las principales barras del área norte durante el mes de marzo</v>
      </c>
      <c r="C10" s="923"/>
      <c r="D10" s="923"/>
      <c r="E10" s="923"/>
      <c r="F10" s="923"/>
      <c r="G10" s="923"/>
      <c r="H10" s="923"/>
      <c r="I10" s="923"/>
      <c r="J10" s="268"/>
      <c r="K10" s="268"/>
      <c r="L10" s="29"/>
    </row>
    <row r="11" spans="1:12" ht="11.25" customHeight="1">
      <c r="A11" s="259"/>
      <c r="B11" s="269"/>
      <c r="C11" s="268"/>
      <c r="D11" s="268"/>
      <c r="E11" s="268"/>
      <c r="F11" s="268"/>
      <c r="G11" s="268"/>
      <c r="H11" s="268"/>
      <c r="I11" s="268"/>
      <c r="J11" s="268"/>
      <c r="K11" s="268"/>
      <c r="L11" s="29"/>
    </row>
    <row r="12" spans="1:12" ht="11.25" customHeight="1">
      <c r="A12" s="259"/>
      <c r="B12" s="268"/>
      <c r="C12" s="268"/>
      <c r="D12" s="268"/>
      <c r="E12" s="268"/>
      <c r="F12" s="268"/>
      <c r="G12" s="268"/>
      <c r="H12" s="268"/>
      <c r="I12" s="268"/>
      <c r="J12" s="268"/>
      <c r="K12" s="268"/>
      <c r="L12" s="31"/>
    </row>
    <row r="13" spans="1:12" ht="11.25" customHeight="1">
      <c r="A13" s="259"/>
      <c r="B13" s="268"/>
      <c r="C13" s="268"/>
      <c r="D13" s="268"/>
      <c r="E13" s="268"/>
      <c r="F13" s="268"/>
      <c r="G13" s="268"/>
      <c r="H13" s="268"/>
      <c r="I13" s="268"/>
      <c r="J13" s="268"/>
      <c r="K13" s="268"/>
      <c r="L13" s="34"/>
    </row>
    <row r="14" spans="1:12" ht="11.25" customHeight="1">
      <c r="A14" s="259"/>
      <c r="B14" s="268"/>
      <c r="C14" s="268"/>
      <c r="D14" s="268"/>
      <c r="E14" s="268"/>
      <c r="F14" s="268"/>
      <c r="G14" s="268"/>
      <c r="H14" s="268"/>
      <c r="I14" s="268"/>
      <c r="J14" s="268"/>
      <c r="K14" s="268"/>
      <c r="L14" s="29"/>
    </row>
    <row r="15" spans="1:12" ht="11.25" customHeight="1">
      <c r="A15" s="259"/>
      <c r="B15" s="268"/>
      <c r="C15" s="268"/>
      <c r="D15" s="268"/>
      <c r="E15" s="268"/>
      <c r="F15" s="268"/>
      <c r="G15" s="268"/>
      <c r="H15" s="268"/>
      <c r="I15" s="268"/>
      <c r="J15" s="268"/>
      <c r="K15" s="268"/>
      <c r="L15" s="29"/>
    </row>
    <row r="16" spans="1:12" ht="11.25" customHeight="1">
      <c r="A16" s="259"/>
      <c r="B16" s="268"/>
      <c r="C16" s="268"/>
      <c r="D16" s="268"/>
      <c r="E16" s="268"/>
      <c r="F16" s="268"/>
      <c r="G16" s="268"/>
      <c r="H16" s="268"/>
      <c r="I16" s="268"/>
      <c r="J16" s="268"/>
      <c r="K16" s="268"/>
      <c r="L16" s="29"/>
    </row>
    <row r="17" spans="1:12" ht="11.25" customHeight="1">
      <c r="A17" s="259"/>
      <c r="B17" s="268"/>
      <c r="C17" s="268"/>
      <c r="D17" s="268"/>
      <c r="E17" s="268"/>
      <c r="F17" s="268"/>
      <c r="G17" s="268"/>
      <c r="H17" s="268"/>
      <c r="I17" s="268"/>
      <c r="J17" s="268"/>
      <c r="K17" s="268"/>
      <c r="L17" s="29"/>
    </row>
    <row r="18" spans="1:12" ht="11.25" customHeight="1">
      <c r="A18" s="259"/>
      <c r="B18" s="268"/>
      <c r="C18" s="268"/>
      <c r="D18" s="268"/>
      <c r="E18" s="268"/>
      <c r="F18" s="268"/>
      <c r="G18" s="268"/>
      <c r="H18" s="268"/>
      <c r="I18" s="268"/>
      <c r="J18" s="268"/>
      <c r="K18" s="268"/>
      <c r="L18" s="29"/>
    </row>
    <row r="19" spans="1:12" ht="11.25" customHeight="1">
      <c r="A19" s="259"/>
      <c r="B19" s="268"/>
      <c r="C19" s="268"/>
      <c r="D19" s="268"/>
      <c r="E19" s="268"/>
      <c r="F19" s="268"/>
      <c r="G19" s="268"/>
      <c r="H19" s="268"/>
      <c r="I19" s="268"/>
      <c r="J19" s="268"/>
      <c r="K19" s="268"/>
      <c r="L19" s="39"/>
    </row>
    <row r="20" spans="1:12" ht="11.25" customHeight="1">
      <c r="A20" s="259"/>
      <c r="B20" s="266"/>
      <c r="C20" s="266"/>
      <c r="D20" s="266"/>
      <c r="E20" s="266"/>
      <c r="F20" s="266"/>
      <c r="G20" s="268"/>
      <c r="H20" s="268"/>
      <c r="I20" s="268"/>
      <c r="J20" s="268"/>
      <c r="K20" s="268"/>
      <c r="L20" s="29"/>
    </row>
    <row r="21" spans="1:12" ht="11.25" customHeight="1">
      <c r="A21" s="259"/>
      <c r="B21" s="924" t="str">
        <f>"Gráfico N°20: Costos marginales medios registrados en las principales barras del área norte durante el mes de "&amp;'1. Resumen'!Q4</f>
        <v>Gráfico N°20: Costos marginales medios registrados en las principales barras del área norte durante el mes de marzo</v>
      </c>
      <c r="C21" s="924"/>
      <c r="D21" s="924"/>
      <c r="E21" s="924"/>
      <c r="F21" s="924"/>
      <c r="G21" s="924"/>
      <c r="H21" s="924"/>
      <c r="I21" s="924"/>
      <c r="J21" s="268"/>
      <c r="K21" s="268"/>
      <c r="L21" s="29"/>
    </row>
    <row r="22" spans="1:12" ht="7.5" customHeight="1">
      <c r="A22" s="259"/>
      <c r="B22" s="261"/>
      <c r="C22" s="261"/>
      <c r="D22" s="261"/>
      <c r="E22" s="261"/>
      <c r="F22" s="261"/>
      <c r="G22" s="259"/>
      <c r="H22" s="259"/>
      <c r="I22" s="259"/>
      <c r="J22" s="259"/>
      <c r="K22" s="259"/>
      <c r="L22" s="20"/>
    </row>
    <row r="23" spans="1:12" ht="11.25" customHeight="1">
      <c r="A23" s="259"/>
      <c r="B23" s="261"/>
      <c r="C23" s="261"/>
      <c r="D23" s="261"/>
      <c r="E23" s="261"/>
      <c r="F23" s="261"/>
      <c r="G23" s="259"/>
      <c r="H23" s="259"/>
      <c r="I23" s="259"/>
      <c r="J23" s="259"/>
      <c r="K23" s="259"/>
      <c r="L23" s="22"/>
    </row>
    <row r="24" spans="1:12" ht="11.25" customHeight="1">
      <c r="A24" s="259"/>
      <c r="B24" s="264" t="s">
        <v>524</v>
      </c>
      <c r="C24" s="261"/>
      <c r="D24" s="261"/>
      <c r="E24" s="261"/>
      <c r="F24" s="261"/>
      <c r="G24" s="259"/>
      <c r="H24" s="259"/>
      <c r="I24" s="259"/>
      <c r="J24" s="259"/>
      <c r="K24" s="259"/>
      <c r="L24" s="20"/>
    </row>
    <row r="25" spans="1:12" ht="6.75" customHeight="1">
      <c r="A25" s="259"/>
      <c r="B25" s="261"/>
      <c r="C25" s="261"/>
      <c r="D25" s="261"/>
      <c r="E25" s="261"/>
      <c r="F25" s="261"/>
      <c r="G25" s="259"/>
      <c r="H25" s="259"/>
      <c r="I25" s="259"/>
      <c r="J25" s="259"/>
      <c r="K25" s="259"/>
      <c r="L25" s="20"/>
    </row>
    <row r="26" spans="1:12" ht="25.5" customHeight="1">
      <c r="A26" s="259"/>
      <c r="B26" s="725" t="s">
        <v>182</v>
      </c>
      <c r="C26" s="722" t="s">
        <v>190</v>
      </c>
      <c r="D26" s="722" t="s">
        <v>192</v>
      </c>
      <c r="E26" s="722" t="s">
        <v>193</v>
      </c>
      <c r="F26" s="722" t="s">
        <v>189</v>
      </c>
      <c r="G26" s="722" t="s">
        <v>191</v>
      </c>
      <c r="H26" s="722" t="s">
        <v>194</v>
      </c>
      <c r="I26" s="723" t="s">
        <v>195</v>
      </c>
      <c r="J26" s="265"/>
      <c r="K26" s="268"/>
      <c r="L26" s="29"/>
    </row>
    <row r="27" spans="1:12" ht="18" customHeight="1">
      <c r="A27" s="259"/>
      <c r="B27" s="726" t="s">
        <v>188</v>
      </c>
      <c r="C27" s="428">
        <v>5.5091467511746783</v>
      </c>
      <c r="D27" s="428">
        <v>5.4926137186685136</v>
      </c>
      <c r="E27" s="428">
        <v>5.4874660209309676</v>
      </c>
      <c r="F27" s="428">
        <v>5.4739187554321216</v>
      </c>
      <c r="G27" s="428">
        <v>5.4570970428858692</v>
      </c>
      <c r="H27" s="428">
        <v>5.3177765805602411</v>
      </c>
      <c r="I27" s="428">
        <v>5.1071331017709172</v>
      </c>
      <c r="J27" s="267"/>
      <c r="K27" s="268"/>
      <c r="L27" s="29"/>
    </row>
    <row r="28" spans="1:12" ht="19.5" customHeight="1">
      <c r="A28" s="259"/>
      <c r="B28" s="925" t="str">
        <f>"Cuadro N°12: Valor de los costos marginales medios registrados en las principales barras del área centro durante el mes de "&amp;'1. Resumen'!Q4</f>
        <v>Cuadro N°12: Valor de los costos marginales medios registrados en las principales barras del área centro durante el mes de marzo</v>
      </c>
      <c r="C28" s="925"/>
      <c r="D28" s="925"/>
      <c r="E28" s="925"/>
      <c r="F28" s="925"/>
      <c r="G28" s="925"/>
      <c r="H28" s="925"/>
      <c r="I28" s="925"/>
      <c r="J28" s="268"/>
      <c r="K28" s="268"/>
      <c r="L28" s="29"/>
    </row>
    <row r="29" spans="1:12" ht="11.25" customHeight="1">
      <c r="A29" s="259"/>
      <c r="B29" s="266"/>
      <c r="C29" s="266"/>
      <c r="D29" s="266"/>
      <c r="E29" s="266"/>
      <c r="F29" s="266"/>
      <c r="G29" s="266"/>
      <c r="H29" s="266"/>
      <c r="I29" s="266"/>
      <c r="J29" s="266"/>
      <c r="K29" s="266"/>
      <c r="L29" s="29"/>
    </row>
    <row r="30" spans="1:12" ht="11.25" customHeight="1">
      <c r="A30" s="259"/>
      <c r="B30" s="266"/>
      <c r="C30" s="266"/>
      <c r="D30" s="266"/>
      <c r="E30" s="266"/>
      <c r="F30" s="266"/>
      <c r="G30" s="266"/>
      <c r="H30" s="266"/>
      <c r="I30" s="266"/>
      <c r="J30" s="266"/>
      <c r="K30" s="266"/>
      <c r="L30" s="29"/>
    </row>
    <row r="31" spans="1:12" ht="11.25" customHeight="1">
      <c r="A31" s="259"/>
      <c r="B31" s="266"/>
      <c r="C31" s="266"/>
      <c r="D31" s="266"/>
      <c r="E31" s="266"/>
      <c r="F31" s="266"/>
      <c r="G31" s="266"/>
      <c r="H31" s="266"/>
      <c r="I31" s="266"/>
      <c r="J31" s="266"/>
      <c r="K31" s="266"/>
      <c r="L31" s="29"/>
    </row>
    <row r="32" spans="1:12" ht="11.25" customHeight="1">
      <c r="A32" s="259"/>
      <c r="B32" s="266"/>
      <c r="C32" s="266"/>
      <c r="D32" s="266"/>
      <c r="E32" s="266"/>
      <c r="F32" s="266"/>
      <c r="G32" s="266"/>
      <c r="H32" s="266"/>
      <c r="I32" s="266"/>
      <c r="J32" s="266"/>
      <c r="K32" s="266"/>
      <c r="L32" s="29"/>
    </row>
    <row r="33" spans="1:12" ht="11.25" customHeight="1">
      <c r="A33" s="259"/>
      <c r="B33" s="266"/>
      <c r="C33" s="266"/>
      <c r="D33" s="266"/>
      <c r="E33" s="266"/>
      <c r="F33" s="266"/>
      <c r="G33" s="266"/>
      <c r="H33" s="266"/>
      <c r="I33" s="266"/>
      <c r="J33" s="266"/>
      <c r="K33" s="266"/>
      <c r="L33" s="29"/>
    </row>
    <row r="34" spans="1:12" ht="11.25" customHeight="1">
      <c r="A34" s="259"/>
      <c r="B34" s="266"/>
      <c r="C34" s="266"/>
      <c r="D34" s="266"/>
      <c r="E34" s="266"/>
      <c r="F34" s="266"/>
      <c r="G34" s="266"/>
      <c r="H34" s="266"/>
      <c r="I34" s="266"/>
      <c r="J34" s="266"/>
      <c r="K34" s="266"/>
      <c r="L34" s="29"/>
    </row>
    <row r="35" spans="1:12" ht="11.25" customHeight="1">
      <c r="A35" s="259"/>
      <c r="B35" s="266"/>
      <c r="C35" s="266"/>
      <c r="D35" s="266"/>
      <c r="E35" s="266"/>
      <c r="F35" s="266"/>
      <c r="G35" s="266"/>
      <c r="H35" s="266"/>
      <c r="I35" s="266"/>
      <c r="J35" s="266"/>
      <c r="K35" s="266"/>
      <c r="L35" s="48"/>
    </row>
    <row r="36" spans="1:12" ht="11.25" customHeight="1">
      <c r="A36" s="259"/>
      <c r="B36" s="266"/>
      <c r="C36" s="266"/>
      <c r="D36" s="266"/>
      <c r="E36" s="266"/>
      <c r="F36" s="266"/>
      <c r="G36" s="266"/>
      <c r="H36" s="266"/>
      <c r="I36" s="266"/>
      <c r="J36" s="266"/>
      <c r="K36" s="266"/>
      <c r="L36" s="29"/>
    </row>
    <row r="37" spans="1:12" ht="11.25" customHeight="1">
      <c r="A37" s="259"/>
      <c r="B37" s="266"/>
      <c r="C37" s="266"/>
      <c r="D37" s="266"/>
      <c r="E37" s="266"/>
      <c r="F37" s="266"/>
      <c r="G37" s="266"/>
      <c r="H37" s="266"/>
      <c r="I37" s="266"/>
      <c r="J37" s="266"/>
      <c r="K37" s="266"/>
      <c r="L37" s="29"/>
    </row>
    <row r="38" spans="1:12" ht="11.25" customHeight="1">
      <c r="A38" s="259"/>
      <c r="B38" s="266"/>
      <c r="C38" s="266"/>
      <c r="D38" s="266"/>
      <c r="E38" s="266"/>
      <c r="F38" s="266"/>
      <c r="G38" s="266"/>
      <c r="H38" s="266"/>
      <c r="I38" s="266"/>
      <c r="J38" s="266"/>
      <c r="K38" s="266"/>
      <c r="L38" s="29"/>
    </row>
    <row r="39" spans="1:12" ht="11.25" customHeight="1">
      <c r="A39" s="259"/>
      <c r="B39" s="266"/>
      <c r="C39" s="266"/>
      <c r="D39" s="266"/>
      <c r="E39" s="266"/>
      <c r="F39" s="266"/>
      <c r="G39" s="266"/>
      <c r="H39" s="266"/>
      <c r="I39" s="266"/>
      <c r="J39" s="266"/>
      <c r="K39" s="266"/>
      <c r="L39" s="29"/>
    </row>
    <row r="40" spans="1:12" ht="13.5" customHeight="1">
      <c r="A40" s="259"/>
      <c r="B40" s="923" t="str">
        <f>"Gráfico N°21: Costos marginales medios registrados en las principales barras del área centro durante el mes de "&amp;'1. Resumen'!Q4</f>
        <v>Gráfico N°21: Costos marginales medios registrados en las principales barras del área centro durante el mes de marzo</v>
      </c>
      <c r="C40" s="923"/>
      <c r="D40" s="923"/>
      <c r="E40" s="923"/>
      <c r="F40" s="923"/>
      <c r="G40" s="923"/>
      <c r="H40" s="923"/>
      <c r="I40" s="923"/>
      <c r="J40" s="266"/>
      <c r="K40" s="266"/>
      <c r="L40" s="29"/>
    </row>
    <row r="41" spans="1:12" ht="6.75" customHeight="1">
      <c r="A41" s="259"/>
      <c r="B41" s="266"/>
      <c r="C41" s="266"/>
      <c r="D41" s="266"/>
      <c r="E41" s="266"/>
      <c r="F41" s="266"/>
      <c r="G41" s="266"/>
      <c r="H41" s="266"/>
      <c r="I41" s="266"/>
      <c r="J41" s="266"/>
      <c r="K41" s="266"/>
      <c r="L41" s="29"/>
    </row>
    <row r="42" spans="1:12" ht="8.25" customHeight="1">
      <c r="A42" s="259"/>
      <c r="B42" s="261"/>
      <c r="C42" s="261"/>
      <c r="D42" s="261"/>
      <c r="E42" s="261"/>
      <c r="F42" s="261"/>
      <c r="G42" s="261"/>
      <c r="H42" s="261"/>
      <c r="I42" s="261"/>
      <c r="J42" s="261"/>
      <c r="K42" s="261"/>
      <c r="L42" s="15"/>
    </row>
    <row r="43" spans="1:12" ht="11.25" customHeight="1">
      <c r="A43" s="259"/>
      <c r="B43" s="264" t="s">
        <v>525</v>
      </c>
      <c r="C43" s="261"/>
      <c r="D43" s="261"/>
      <c r="E43" s="261"/>
      <c r="F43" s="261"/>
      <c r="G43" s="261"/>
      <c r="H43" s="261"/>
      <c r="I43" s="261"/>
      <c r="J43" s="261"/>
      <c r="K43" s="261"/>
      <c r="L43" s="14"/>
    </row>
    <row r="44" spans="1:12" ht="6.75" customHeight="1">
      <c r="A44" s="259"/>
      <c r="B44" s="261"/>
      <c r="C44" s="261"/>
      <c r="D44" s="261"/>
      <c r="E44" s="261"/>
      <c r="F44" s="261"/>
      <c r="G44" s="261"/>
      <c r="H44" s="261"/>
      <c r="I44" s="261"/>
      <c r="J44" s="261"/>
      <c r="K44" s="261"/>
      <c r="L44" s="14"/>
    </row>
    <row r="45" spans="1:12" ht="27" customHeight="1">
      <c r="A45" s="259"/>
      <c r="B45" s="725" t="s">
        <v>182</v>
      </c>
      <c r="C45" s="722" t="s">
        <v>196</v>
      </c>
      <c r="D45" s="722" t="s">
        <v>197</v>
      </c>
      <c r="E45" s="722" t="s">
        <v>198</v>
      </c>
      <c r="F45" s="722" t="s">
        <v>199</v>
      </c>
      <c r="G45" s="722" t="s">
        <v>200</v>
      </c>
      <c r="H45" s="722" t="s">
        <v>201</v>
      </c>
      <c r="I45" s="723" t="s">
        <v>202</v>
      </c>
      <c r="J45" s="265"/>
      <c r="K45" s="266"/>
    </row>
    <row r="46" spans="1:12" ht="18.75" customHeight="1">
      <c r="A46" s="259"/>
      <c r="B46" s="726" t="s">
        <v>188</v>
      </c>
      <c r="C46" s="428">
        <v>5.9610480062238524</v>
      </c>
      <c r="D46" s="428">
        <v>5.8134454046743924</v>
      </c>
      <c r="E46" s="428">
        <v>5.7662846935700367</v>
      </c>
      <c r="F46" s="428">
        <v>5.7551595897144967</v>
      </c>
      <c r="G46" s="428">
        <v>5.5816680365604823</v>
      </c>
      <c r="H46" s="428">
        <v>5.5352111495036507</v>
      </c>
      <c r="I46" s="428">
        <v>5.2378555892166654</v>
      </c>
      <c r="J46" s="267"/>
      <c r="K46" s="266"/>
    </row>
    <row r="47" spans="1:12" ht="18" customHeight="1">
      <c r="A47" s="259"/>
      <c r="B47" s="925" t="str">
        <f>"Cuadro N°13: Valor de los costos marginales medios registrados en las principales barras del área sur durante el mes de "&amp;'1. Resumen'!Q4</f>
        <v>Cuadro N°13: Valor de los costos marginales medios registrados en las principales barras del área sur durante el mes de marzo</v>
      </c>
      <c r="C47" s="925"/>
      <c r="D47" s="925"/>
      <c r="E47" s="925"/>
      <c r="F47" s="925"/>
      <c r="G47" s="925"/>
      <c r="H47" s="925"/>
      <c r="I47" s="925"/>
      <c r="J47" s="267"/>
      <c r="K47" s="266"/>
    </row>
    <row r="48" spans="1:12" ht="12.75">
      <c r="A48" s="259"/>
      <c r="B48" s="266"/>
      <c r="C48" s="266"/>
      <c r="D48" s="266"/>
      <c r="E48" s="266"/>
      <c r="F48" s="266"/>
      <c r="G48" s="268"/>
      <c r="H48" s="268"/>
      <c r="I48" s="268"/>
      <c r="J48" s="268"/>
      <c r="K48" s="266"/>
    </row>
    <row r="49" spans="1:11" ht="12.75">
      <c r="A49" s="259"/>
      <c r="B49" s="268"/>
      <c r="C49" s="268"/>
      <c r="D49" s="268"/>
      <c r="E49" s="268"/>
      <c r="F49" s="268"/>
      <c r="G49" s="268"/>
      <c r="H49" s="268"/>
      <c r="I49" s="268"/>
      <c r="J49" s="268"/>
      <c r="K49" s="266"/>
    </row>
    <row r="50" spans="1:11" ht="12.75">
      <c r="A50" s="259"/>
      <c r="B50" s="132"/>
      <c r="C50" s="132"/>
      <c r="D50" s="132"/>
      <c r="E50" s="132"/>
      <c r="F50" s="132"/>
      <c r="G50" s="132"/>
      <c r="H50" s="132"/>
      <c r="I50" s="132"/>
      <c r="J50" s="132"/>
      <c r="K50" s="266"/>
    </row>
    <row r="51" spans="1:11" ht="12.75">
      <c r="A51" s="259"/>
      <c r="B51" s="132"/>
      <c r="C51" s="132"/>
      <c r="D51" s="132"/>
      <c r="E51" s="132"/>
      <c r="F51" s="132"/>
      <c r="G51" s="132"/>
      <c r="H51" s="132"/>
      <c r="I51" s="132"/>
      <c r="J51" s="132"/>
      <c r="K51" s="266"/>
    </row>
    <row r="52" spans="1:11" ht="12.75">
      <c r="A52" s="259"/>
      <c r="B52" s="132"/>
      <c r="C52" s="132"/>
      <c r="D52" s="132"/>
      <c r="E52" s="132"/>
      <c r="F52" s="132"/>
      <c r="G52" s="132"/>
      <c r="H52" s="132"/>
      <c r="I52" s="132"/>
      <c r="J52" s="132"/>
      <c r="K52" s="266"/>
    </row>
    <row r="53" spans="1:11" ht="12.75">
      <c r="A53" s="259"/>
      <c r="B53" s="132"/>
      <c r="C53" s="132"/>
      <c r="D53" s="132"/>
      <c r="E53" s="132"/>
      <c r="F53" s="132"/>
      <c r="G53" s="132"/>
      <c r="H53" s="132"/>
      <c r="I53" s="132"/>
      <c r="J53" s="132"/>
      <c r="K53" s="266"/>
    </row>
    <row r="54" spans="1:11" ht="12.75">
      <c r="A54" s="259"/>
      <c r="B54" s="132"/>
      <c r="C54" s="132"/>
      <c r="D54" s="132"/>
      <c r="E54" s="132"/>
      <c r="F54" s="132"/>
      <c r="G54" s="132"/>
      <c r="H54" s="132"/>
      <c r="I54" s="132"/>
      <c r="J54" s="132"/>
      <c r="K54" s="266"/>
    </row>
    <row r="55" spans="1:11" ht="12.75">
      <c r="A55" s="259"/>
      <c r="B55" s="132"/>
      <c r="C55" s="132"/>
      <c r="D55" s="132"/>
      <c r="E55" s="132"/>
      <c r="F55" s="132"/>
      <c r="G55" s="132"/>
      <c r="H55" s="132"/>
      <c r="I55" s="132"/>
      <c r="J55" s="132"/>
      <c r="K55" s="266"/>
    </row>
    <row r="56" spans="1:11" ht="12.75">
      <c r="A56" s="259"/>
      <c r="B56" s="268"/>
      <c r="C56" s="268"/>
      <c r="D56" s="268"/>
      <c r="E56" s="268"/>
      <c r="F56" s="268"/>
      <c r="G56" s="268"/>
      <c r="H56" s="268"/>
      <c r="I56" s="268"/>
      <c r="J56" s="268"/>
      <c r="K56" s="266"/>
    </row>
    <row r="57" spans="1:11" ht="12.75">
      <c r="A57" s="259"/>
      <c r="B57" s="268"/>
      <c r="C57" s="268"/>
      <c r="D57" s="268"/>
      <c r="E57" s="268"/>
      <c r="F57" s="268"/>
      <c r="G57" s="268"/>
      <c r="H57" s="268"/>
      <c r="I57" s="268"/>
      <c r="J57" s="268"/>
      <c r="K57" s="266"/>
    </row>
    <row r="58" spans="1:11" ht="12.75">
      <c r="A58" s="259"/>
      <c r="B58" s="923" t="str">
        <f>"Gráfico N°22: Costos marginales medios registrados en las principales barras del área sur durante el mes de "&amp;'1. Resumen'!Q4</f>
        <v>Gráfico N°22: Costos marginales medios registrados en las principales barras del área sur durante el mes de marzo</v>
      </c>
      <c r="C58" s="923"/>
      <c r="D58" s="923"/>
      <c r="E58" s="923"/>
      <c r="F58" s="923"/>
      <c r="G58" s="923"/>
      <c r="H58" s="923"/>
      <c r="I58" s="923"/>
      <c r="J58" s="268"/>
      <c r="K58" s="266"/>
    </row>
    <row r="59" spans="1:11" ht="12.75">
      <c r="A59" s="92"/>
      <c r="B59" s="157"/>
      <c r="C59" s="157"/>
      <c r="D59" s="157"/>
      <c r="E59" s="157"/>
      <c r="F59" s="157"/>
      <c r="G59" s="157"/>
      <c r="H59" s="268"/>
      <c r="I59" s="268"/>
      <c r="J59" s="268"/>
      <c r="K59" s="266"/>
    </row>
  </sheetData>
  <mergeCells count="8">
    <mergeCell ref="B58:I58"/>
    <mergeCell ref="B21:I21"/>
    <mergeCell ref="B10:I10"/>
    <mergeCell ref="A2:K2"/>
    <mergeCell ref="A4:H4"/>
    <mergeCell ref="B28:I28"/>
    <mergeCell ref="B47:I47"/>
    <mergeCell ref="B40:I40"/>
  </mergeCells>
  <pageMargins left="0.7" right="0.7" top="0.86956521739130432" bottom="0.61458333333333337" header="0.3" footer="0.3"/>
  <pageSetup orientation="portrait" r:id="rId1"/>
  <headerFooter>
    <oddHeader>&amp;R&amp;7Informe de la Operación Mensual - Marzo 2018
INFSGI-MES-03-2018
10/04/2018
Versión: 01</oddHeader>
    <oddFooter>&amp;L&amp;7COES SINAC, 2018
&amp;C14&amp;R&amp;7Dirección Ejecutiva
Sub Dirección de Gestión de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B22AA-019D-4C60-AB9F-E5ED2AAB79C3}">
  <sheetPr>
    <tabColor theme="4"/>
  </sheetPr>
  <dimension ref="A1:L71"/>
  <sheetViews>
    <sheetView showGridLines="0" view="pageBreakPreview" zoomScale="190" zoomScaleNormal="100" zoomScaleSheetLayoutView="190" zoomScalePageLayoutView="145" workbookViewId="0">
      <selection activeCell="O24" sqref="O24"/>
    </sheetView>
  </sheetViews>
  <sheetFormatPr defaultRowHeight="11.25"/>
  <cols>
    <col min="1" max="9" width="9.33203125" style="3"/>
    <col min="10" max="10" width="9.33203125" style="3" customWidth="1"/>
    <col min="11" max="11" width="11.33203125" style="3" customWidth="1"/>
    <col min="12" max="12" width="12.33203125" style="3" customWidth="1"/>
    <col min="13" max="16384" width="9.33203125" style="3"/>
  </cols>
  <sheetData>
    <row r="1" spans="1:12" ht="11.25" customHeight="1"/>
    <row r="2" spans="1:12" ht="26.25" customHeight="1">
      <c r="A2" s="885" t="s">
        <v>527</v>
      </c>
      <c r="B2" s="885"/>
      <c r="C2" s="885"/>
      <c r="D2" s="885"/>
      <c r="E2" s="885"/>
      <c r="F2" s="885"/>
      <c r="G2" s="885"/>
      <c r="H2" s="885"/>
      <c r="I2" s="885"/>
      <c r="J2" s="885"/>
      <c r="K2" s="885"/>
      <c r="L2" s="885"/>
    </row>
    <row r="3" spans="1:12" ht="11.25" customHeight="1">
      <c r="A3" s="259"/>
      <c r="B3" s="259"/>
      <c r="C3" s="259"/>
      <c r="D3" s="259"/>
      <c r="E3" s="259"/>
      <c r="F3" s="259"/>
      <c r="G3" s="259"/>
      <c r="H3" s="259"/>
      <c r="I3" s="259"/>
      <c r="J3" s="259"/>
      <c r="K3" s="259"/>
      <c r="L3" s="270"/>
    </row>
    <row r="4" spans="1:12" ht="11.25" customHeight="1">
      <c r="A4" s="259"/>
      <c r="B4" s="259"/>
      <c r="C4" s="259"/>
      <c r="D4" s="259"/>
      <c r="E4" s="259"/>
      <c r="F4" s="259"/>
      <c r="G4" s="259"/>
      <c r="H4" s="259"/>
      <c r="I4" s="259"/>
      <c r="J4" s="259"/>
      <c r="K4" s="259"/>
      <c r="L4" s="84"/>
    </row>
    <row r="5" spans="1:12" ht="11.25" customHeight="1">
      <c r="A5" s="259"/>
      <c r="B5" s="259"/>
      <c r="C5" s="259"/>
      <c r="D5" s="259"/>
      <c r="E5" s="259"/>
      <c r="F5" s="259"/>
      <c r="G5" s="259"/>
      <c r="H5" s="259"/>
      <c r="I5" s="259"/>
      <c r="J5" s="259"/>
      <c r="K5" s="259"/>
      <c r="L5" s="84"/>
    </row>
    <row r="6" spans="1:12" ht="11.25" customHeight="1">
      <c r="A6" s="259"/>
      <c r="B6" s="259"/>
      <c r="C6" s="259"/>
      <c r="D6" s="259"/>
      <c r="E6" s="259"/>
      <c r="F6" s="259"/>
      <c r="G6" s="259"/>
      <c r="H6" s="259"/>
      <c r="I6" s="259"/>
      <c r="J6" s="259"/>
      <c r="K6" s="259"/>
      <c r="L6" s="84"/>
    </row>
    <row r="7" spans="1:12" ht="11.25" customHeight="1">
      <c r="A7" s="259"/>
      <c r="B7" s="260"/>
      <c r="C7" s="259"/>
      <c r="D7" s="259"/>
      <c r="E7" s="259"/>
      <c r="F7" s="259"/>
      <c r="G7" s="259"/>
      <c r="H7" s="259"/>
      <c r="I7" s="259"/>
      <c r="J7" s="259"/>
      <c r="K7" s="259"/>
      <c r="L7" s="84"/>
    </row>
    <row r="8" spans="1:12" ht="11.25" customHeight="1">
      <c r="A8" s="259"/>
      <c r="B8" s="260"/>
      <c r="C8" s="259"/>
      <c r="D8" s="259"/>
      <c r="E8" s="259"/>
      <c r="F8" s="259"/>
      <c r="G8" s="259"/>
      <c r="H8" s="259"/>
      <c r="I8" s="259"/>
      <c r="J8" s="259"/>
      <c r="K8" s="259"/>
      <c r="L8" s="84"/>
    </row>
    <row r="9" spans="1:12" ht="11.25" customHeight="1">
      <c r="A9" s="259"/>
      <c r="B9" s="260"/>
      <c r="C9" s="259"/>
      <c r="D9" s="259"/>
      <c r="E9" s="259"/>
      <c r="F9" s="259"/>
      <c r="G9" s="259"/>
      <c r="H9" s="259"/>
      <c r="I9" s="259"/>
      <c r="J9" s="259"/>
      <c r="K9" s="259"/>
      <c r="L9" s="84"/>
    </row>
    <row r="10" spans="1:12" ht="11.25" customHeight="1">
      <c r="A10" s="259"/>
      <c r="B10" s="259"/>
      <c r="C10" s="259"/>
      <c r="D10" s="259"/>
      <c r="E10" s="259"/>
      <c r="F10" s="259"/>
      <c r="G10" s="259"/>
      <c r="H10" s="259"/>
      <c r="I10" s="259"/>
      <c r="J10" s="259"/>
      <c r="K10" s="259"/>
      <c r="L10" s="84"/>
    </row>
    <row r="11" spans="1:12" ht="11.25" customHeight="1">
      <c r="A11" s="259"/>
      <c r="B11" s="259"/>
      <c r="C11" s="259"/>
      <c r="D11" s="259"/>
      <c r="E11" s="259"/>
      <c r="F11" s="259"/>
      <c r="G11" s="259"/>
      <c r="H11" s="259"/>
      <c r="I11" s="259"/>
      <c r="J11" s="259"/>
      <c r="K11" s="259"/>
      <c r="L11" s="84"/>
    </row>
    <row r="12" spans="1:12" ht="11.25" customHeight="1">
      <c r="A12" s="259"/>
      <c r="B12" s="259"/>
      <c r="C12" s="259"/>
      <c r="D12" s="259"/>
      <c r="E12" s="259"/>
      <c r="F12" s="259"/>
      <c r="G12" s="259"/>
      <c r="H12" s="259"/>
      <c r="I12" s="259"/>
      <c r="J12" s="259"/>
      <c r="K12" s="259"/>
      <c r="L12" s="84"/>
    </row>
    <row r="13" spans="1:12" ht="11.25" customHeight="1">
      <c r="A13" s="259"/>
      <c r="B13" s="259"/>
      <c r="C13" s="259"/>
      <c r="D13" s="259"/>
      <c r="E13" s="259"/>
      <c r="F13" s="259"/>
      <c r="G13" s="259"/>
      <c r="H13" s="259"/>
      <c r="I13" s="259"/>
      <c r="J13" s="259"/>
      <c r="K13" s="259"/>
      <c r="L13" s="84"/>
    </row>
    <row r="14" spans="1:12" ht="11.25" customHeight="1">
      <c r="A14" s="259"/>
      <c r="B14" s="259"/>
      <c r="C14" s="259"/>
      <c r="D14" s="259"/>
      <c r="E14" s="259"/>
      <c r="F14" s="259"/>
      <c r="G14" s="259"/>
      <c r="H14" s="259"/>
      <c r="I14" s="259"/>
      <c r="J14" s="259"/>
      <c r="K14" s="259"/>
      <c r="L14" s="84"/>
    </row>
    <row r="15" spans="1:12" ht="11.25" customHeight="1">
      <c r="A15" s="259"/>
      <c r="B15" s="259"/>
      <c r="C15" s="259"/>
      <c r="D15" s="259"/>
      <c r="E15" s="259"/>
      <c r="F15" s="259"/>
      <c r="G15" s="259"/>
      <c r="H15" s="259"/>
      <c r="I15" s="259"/>
      <c r="J15" s="259"/>
      <c r="K15" s="259"/>
      <c r="L15" s="84"/>
    </row>
    <row r="16" spans="1:12" ht="11.25" customHeight="1">
      <c r="A16" s="259"/>
      <c r="B16" s="259"/>
      <c r="C16" s="259"/>
      <c r="D16" s="259"/>
      <c r="E16" s="259"/>
      <c r="F16" s="259"/>
      <c r="G16" s="259"/>
      <c r="H16" s="259"/>
      <c r="I16" s="259"/>
      <c r="J16" s="259"/>
      <c r="K16" s="259"/>
      <c r="L16" s="84"/>
    </row>
    <row r="17" spans="1:12" ht="11.25" customHeight="1">
      <c r="A17" s="259"/>
      <c r="B17" s="259"/>
      <c r="C17" s="259"/>
      <c r="D17" s="259"/>
      <c r="E17" s="259"/>
      <c r="F17" s="259"/>
      <c r="G17" s="259"/>
      <c r="H17" s="259"/>
      <c r="I17" s="259"/>
      <c r="J17" s="259"/>
      <c r="K17" s="259"/>
      <c r="L17" s="84"/>
    </row>
    <row r="18" spans="1:12" ht="11.25" customHeight="1">
      <c r="A18" s="259"/>
      <c r="B18" s="259"/>
      <c r="C18" s="259"/>
      <c r="D18" s="259"/>
      <c r="E18" s="259"/>
      <c r="F18" s="259"/>
      <c r="G18" s="259"/>
      <c r="H18" s="259"/>
      <c r="I18" s="259"/>
      <c r="J18" s="259"/>
      <c r="K18" s="259"/>
      <c r="L18" s="270"/>
    </row>
    <row r="19" spans="1:12" ht="11.25" customHeight="1">
      <c r="A19" s="259"/>
      <c r="B19" s="259"/>
      <c r="C19" s="259"/>
      <c r="D19" s="259"/>
      <c r="E19" s="259"/>
      <c r="F19" s="259"/>
      <c r="G19" s="259"/>
      <c r="H19" s="259"/>
      <c r="I19" s="259"/>
      <c r="J19" s="259"/>
      <c r="K19" s="259"/>
      <c r="L19" s="270"/>
    </row>
    <row r="20" spans="1:12" ht="11.25" customHeight="1">
      <c r="A20" s="259"/>
      <c r="B20" s="259"/>
      <c r="C20" s="259"/>
      <c r="D20" s="259"/>
      <c r="E20" s="259"/>
      <c r="F20" s="259"/>
      <c r="G20" s="259"/>
      <c r="H20" s="259"/>
      <c r="I20" s="259"/>
      <c r="J20" s="259"/>
      <c r="K20" s="259"/>
      <c r="L20" s="270"/>
    </row>
    <row r="21" spans="1:12" ht="11.25" customHeight="1">
      <c r="A21" s="259"/>
      <c r="B21" s="259"/>
      <c r="C21" s="259"/>
      <c r="D21" s="259"/>
      <c r="E21" s="259"/>
      <c r="F21" s="259"/>
      <c r="G21" s="259"/>
      <c r="H21" s="259"/>
      <c r="I21" s="259"/>
      <c r="J21" s="259"/>
      <c r="K21" s="259"/>
      <c r="L21" s="270"/>
    </row>
    <row r="22" spans="1:12" ht="11.25" customHeight="1">
      <c r="A22" s="259"/>
      <c r="B22" s="259"/>
      <c r="C22" s="259"/>
      <c r="D22" s="259"/>
      <c r="E22" s="259"/>
      <c r="F22" s="259"/>
      <c r="G22" s="259"/>
      <c r="H22" s="259"/>
      <c r="I22" s="259"/>
      <c r="J22" s="259"/>
      <c r="K22" s="259"/>
      <c r="L22" s="270"/>
    </row>
    <row r="23" spans="1:12" ht="11.25" customHeight="1">
      <c r="A23" s="259"/>
      <c r="B23" s="259"/>
      <c r="C23" s="259"/>
      <c r="D23" s="259"/>
      <c r="E23" s="259"/>
      <c r="F23" s="259"/>
      <c r="G23" s="259"/>
      <c r="H23" s="259"/>
      <c r="I23" s="259"/>
      <c r="J23" s="259"/>
      <c r="K23" s="259"/>
      <c r="L23" s="270"/>
    </row>
    <row r="24" spans="1:12" ht="11.25" customHeight="1">
      <c r="A24" s="259"/>
      <c r="B24" s="259"/>
      <c r="C24" s="259"/>
      <c r="D24" s="259"/>
      <c r="E24" s="259"/>
      <c r="F24" s="259"/>
      <c r="G24" s="259"/>
      <c r="H24" s="259"/>
      <c r="I24" s="259"/>
      <c r="J24" s="259"/>
      <c r="K24" s="259"/>
      <c r="L24" s="270"/>
    </row>
    <row r="25" spans="1:12" ht="11.25" customHeight="1">
      <c r="A25" s="259"/>
      <c r="B25" s="259"/>
      <c r="C25" s="259"/>
      <c r="D25" s="259"/>
      <c r="E25" s="259"/>
      <c r="F25" s="259"/>
      <c r="G25" s="259"/>
      <c r="H25" s="259"/>
      <c r="I25" s="259"/>
      <c r="J25" s="259"/>
      <c r="K25" s="259"/>
      <c r="L25" s="270"/>
    </row>
    <row r="26" spans="1:12" ht="11.25" customHeight="1">
      <c r="A26" s="259"/>
      <c r="B26" s="259"/>
      <c r="C26" s="259"/>
      <c r="D26" s="259"/>
      <c r="E26" s="259"/>
      <c r="F26" s="259"/>
      <c r="G26" s="259"/>
      <c r="H26" s="259"/>
      <c r="I26" s="259"/>
      <c r="J26" s="259"/>
      <c r="K26" s="259"/>
      <c r="L26" s="270"/>
    </row>
    <row r="27" spans="1:12" ht="11.25" customHeight="1">
      <c r="A27" s="259"/>
      <c r="B27" s="259"/>
      <c r="C27" s="259"/>
      <c r="D27" s="259"/>
      <c r="E27" s="259"/>
      <c r="F27" s="259"/>
      <c r="G27" s="259"/>
      <c r="H27" s="259"/>
      <c r="I27" s="259"/>
      <c r="J27" s="259"/>
      <c r="K27" s="259"/>
      <c r="L27" s="270"/>
    </row>
    <row r="28" spans="1:12" ht="11.25" customHeight="1">
      <c r="A28" s="259"/>
      <c r="B28" s="259"/>
      <c r="C28" s="259"/>
      <c r="D28" s="259"/>
      <c r="E28" s="259"/>
      <c r="F28" s="259"/>
      <c r="G28" s="259"/>
      <c r="H28" s="259"/>
      <c r="I28" s="259"/>
      <c r="J28" s="259"/>
      <c r="K28" s="259"/>
      <c r="L28" s="270"/>
    </row>
    <row r="29" spans="1:12" ht="11.25" customHeight="1">
      <c r="A29" s="259"/>
      <c r="B29" s="259"/>
      <c r="C29" s="259"/>
      <c r="D29" s="259"/>
      <c r="E29" s="259"/>
      <c r="F29" s="259"/>
      <c r="G29" s="259"/>
      <c r="H29" s="259"/>
      <c r="I29" s="259"/>
      <c r="J29" s="259"/>
      <c r="K29" s="259"/>
      <c r="L29" s="270"/>
    </row>
    <row r="30" spans="1:12" ht="11.25" customHeight="1">
      <c r="A30" s="259"/>
      <c r="B30" s="259"/>
      <c r="C30" s="259"/>
      <c r="D30" s="259"/>
      <c r="E30" s="259"/>
      <c r="F30" s="259"/>
      <c r="G30" s="259"/>
      <c r="H30" s="259"/>
      <c r="I30" s="259"/>
      <c r="J30" s="259"/>
      <c r="K30" s="259"/>
      <c r="L30" s="270"/>
    </row>
    <row r="31" spans="1:12" ht="11.25" customHeight="1">
      <c r="A31" s="259"/>
      <c r="B31" s="259"/>
      <c r="C31" s="259"/>
      <c r="D31" s="259"/>
      <c r="E31" s="259"/>
      <c r="F31" s="259"/>
      <c r="G31" s="259"/>
      <c r="H31" s="259"/>
      <c r="I31" s="259"/>
      <c r="J31" s="259"/>
      <c r="K31" s="259"/>
      <c r="L31" s="270"/>
    </row>
    <row r="32" spans="1:12" ht="11.25" customHeight="1">
      <c r="A32" s="259"/>
      <c r="B32" s="259"/>
      <c r="C32" s="259"/>
      <c r="D32" s="259"/>
      <c r="E32" s="259"/>
      <c r="F32" s="259"/>
      <c r="G32" s="259"/>
      <c r="H32" s="259"/>
      <c r="I32" s="259"/>
      <c r="J32" s="259"/>
      <c r="K32" s="259"/>
      <c r="L32" s="91"/>
    </row>
    <row r="33" spans="1:12" ht="11.25" customHeight="1">
      <c r="A33" s="259"/>
      <c r="B33" s="259"/>
      <c r="C33" s="259"/>
      <c r="D33" s="259"/>
      <c r="E33" s="259"/>
      <c r="F33" s="259"/>
      <c r="G33" s="259"/>
      <c r="H33" s="259"/>
      <c r="I33" s="259"/>
      <c r="J33" s="259"/>
      <c r="K33" s="259"/>
      <c r="L33" s="91"/>
    </row>
    <row r="34" spans="1:12" ht="11.25" customHeight="1">
      <c r="A34" s="259"/>
      <c r="B34" s="259"/>
      <c r="C34" s="259"/>
      <c r="D34" s="259"/>
      <c r="E34" s="259"/>
      <c r="F34" s="259"/>
      <c r="G34" s="259"/>
      <c r="H34" s="259"/>
      <c r="I34" s="259"/>
      <c r="J34" s="259"/>
      <c r="K34" s="259"/>
      <c r="L34" s="91"/>
    </row>
    <row r="35" spans="1:12" ht="11.25" customHeight="1">
      <c r="A35" s="259"/>
      <c r="B35" s="259"/>
      <c r="C35" s="259"/>
      <c r="D35" s="259"/>
      <c r="E35" s="259"/>
      <c r="F35" s="259"/>
      <c r="G35" s="259"/>
      <c r="H35" s="259"/>
      <c r="I35" s="259"/>
      <c r="J35" s="259"/>
      <c r="K35" s="259"/>
      <c r="L35" s="91"/>
    </row>
    <row r="36" spans="1:12" ht="11.25" customHeight="1">
      <c r="A36" s="259"/>
      <c r="B36" s="259"/>
      <c r="C36" s="259"/>
      <c r="D36" s="259"/>
      <c r="E36" s="259"/>
      <c r="F36" s="259"/>
      <c r="G36" s="259"/>
      <c r="H36" s="259"/>
      <c r="I36" s="259"/>
      <c r="J36" s="259"/>
      <c r="K36" s="259"/>
      <c r="L36" s="91"/>
    </row>
    <row r="37" spans="1:12" ht="11.25" customHeight="1">
      <c r="A37" s="259"/>
      <c r="B37" s="259"/>
      <c r="C37" s="259"/>
      <c r="D37" s="259"/>
      <c r="E37" s="259"/>
      <c r="F37" s="259"/>
      <c r="G37" s="259"/>
      <c r="H37" s="259"/>
      <c r="I37" s="259"/>
      <c r="J37" s="259"/>
      <c r="K37" s="259"/>
      <c r="L37" s="91"/>
    </row>
    <row r="38" spans="1:12" ht="11.25" customHeight="1">
      <c r="A38" s="259"/>
      <c r="B38" s="259"/>
      <c r="C38" s="259"/>
      <c r="D38" s="259"/>
      <c r="E38" s="259"/>
      <c r="F38" s="259"/>
      <c r="G38" s="259"/>
      <c r="H38" s="259"/>
      <c r="I38" s="259"/>
      <c r="J38" s="259"/>
      <c r="K38" s="259"/>
      <c r="L38" s="91"/>
    </row>
    <row r="39" spans="1:12" ht="11.25" customHeight="1">
      <c r="A39" s="259"/>
      <c r="B39" s="259"/>
      <c r="C39" s="259"/>
      <c r="D39" s="259"/>
      <c r="E39" s="259"/>
      <c r="F39" s="259"/>
      <c r="G39" s="259"/>
      <c r="H39" s="259"/>
      <c r="I39" s="259"/>
      <c r="J39" s="259"/>
      <c r="K39" s="259"/>
      <c r="L39" s="91"/>
    </row>
    <row r="40" spans="1:12" ht="11.25" customHeight="1">
      <c r="A40" s="259"/>
      <c r="B40" s="259"/>
      <c r="C40" s="259"/>
      <c r="D40" s="259"/>
      <c r="E40" s="259"/>
      <c r="F40" s="259"/>
      <c r="G40" s="259"/>
      <c r="H40" s="259"/>
      <c r="I40" s="259"/>
      <c r="J40" s="259"/>
      <c r="K40" s="259"/>
      <c r="L40" s="91"/>
    </row>
    <row r="41" spans="1:12" ht="11.25" customHeight="1">
      <c r="A41" s="259"/>
      <c r="B41" s="259"/>
      <c r="C41" s="259"/>
      <c r="D41" s="259"/>
      <c r="E41" s="259"/>
      <c r="F41" s="259"/>
      <c r="G41" s="259"/>
      <c r="H41" s="259"/>
      <c r="I41" s="259"/>
      <c r="J41" s="259"/>
      <c r="K41" s="259"/>
      <c r="L41" s="91"/>
    </row>
    <row r="42" spans="1:12" ht="11.25" customHeight="1">
      <c r="A42" s="259"/>
      <c r="B42" s="259"/>
      <c r="C42" s="259"/>
      <c r="D42" s="259"/>
      <c r="E42" s="259"/>
      <c r="F42" s="259"/>
      <c r="G42" s="259"/>
      <c r="H42" s="259"/>
      <c r="I42" s="259"/>
      <c r="J42" s="259"/>
      <c r="K42" s="259"/>
      <c r="L42" s="91"/>
    </row>
    <row r="43" spans="1:12" ht="11.25" customHeight="1">
      <c r="A43" s="259"/>
      <c r="B43" s="259"/>
      <c r="C43" s="259"/>
      <c r="D43" s="259"/>
      <c r="E43" s="259"/>
      <c r="F43" s="259"/>
      <c r="G43" s="259"/>
      <c r="H43" s="259"/>
      <c r="I43" s="259"/>
      <c r="J43" s="259"/>
      <c r="K43" s="259"/>
      <c r="L43" s="91"/>
    </row>
    <row r="44" spans="1:12" ht="11.25" customHeight="1">
      <c r="A44" s="92"/>
      <c r="B44" s="92"/>
      <c r="C44" s="92"/>
      <c r="D44" s="92"/>
      <c r="E44" s="92"/>
      <c r="F44" s="92"/>
      <c r="G44" s="92"/>
      <c r="H44" s="92"/>
      <c r="I44" s="92"/>
      <c r="J44" s="92"/>
      <c r="K44" s="259"/>
      <c r="L44" s="91"/>
    </row>
    <row r="45" spans="1:12" ht="11.25" customHeight="1">
      <c r="A45" s="92"/>
      <c r="B45" s="92"/>
      <c r="C45" s="92"/>
      <c r="D45" s="92"/>
      <c r="E45" s="92"/>
      <c r="F45" s="92"/>
      <c r="G45" s="92"/>
      <c r="H45" s="92"/>
      <c r="I45" s="92"/>
      <c r="J45" s="92"/>
      <c r="K45" s="259"/>
      <c r="L45" s="91"/>
    </row>
    <row r="46" spans="1:12" ht="11.25" customHeight="1">
      <c r="A46" s="92"/>
      <c r="B46" s="92"/>
      <c r="C46" s="92"/>
      <c r="D46" s="92"/>
      <c r="E46" s="92"/>
      <c r="F46" s="92"/>
      <c r="G46" s="92"/>
      <c r="H46" s="92"/>
      <c r="I46" s="92"/>
      <c r="J46" s="92"/>
      <c r="K46" s="259"/>
      <c r="L46" s="91"/>
    </row>
    <row r="47" spans="1:12" ht="11.25" customHeight="1">
      <c r="A47" s="92"/>
      <c r="B47" s="92"/>
      <c r="C47" s="92"/>
      <c r="D47" s="92"/>
      <c r="E47" s="92"/>
      <c r="F47" s="92"/>
      <c r="G47" s="92"/>
      <c r="H47" s="92"/>
      <c r="I47" s="92"/>
      <c r="J47" s="92"/>
      <c r="K47" s="259"/>
      <c r="L47" s="91"/>
    </row>
    <row r="48" spans="1:12" ht="11.25" customHeight="1">
      <c r="A48" s="92"/>
      <c r="B48" s="92"/>
      <c r="C48" s="92"/>
      <c r="D48" s="92"/>
      <c r="E48" s="92"/>
      <c r="F48" s="92"/>
      <c r="G48" s="92"/>
      <c r="H48" s="92"/>
      <c r="I48" s="92"/>
      <c r="J48" s="92"/>
      <c r="K48" s="259"/>
      <c r="L48" s="91"/>
    </row>
    <row r="49" spans="1:12" ht="11.25" customHeight="1">
      <c r="A49" s="92"/>
      <c r="B49" s="92"/>
      <c r="C49" s="92"/>
      <c r="D49" s="92"/>
      <c r="E49" s="92"/>
      <c r="F49" s="92"/>
      <c r="G49" s="92"/>
      <c r="H49" s="92"/>
      <c r="I49" s="92"/>
      <c r="J49" s="92"/>
      <c r="K49" s="259"/>
      <c r="L49" s="91"/>
    </row>
    <row r="50" spans="1:12" ht="12.75">
      <c r="A50" s="92"/>
      <c r="B50" s="92"/>
      <c r="C50" s="92"/>
      <c r="D50" s="92"/>
      <c r="E50" s="92"/>
      <c r="F50" s="92"/>
      <c r="G50" s="92"/>
      <c r="H50" s="92"/>
      <c r="I50" s="92"/>
      <c r="J50" s="92"/>
      <c r="K50" s="259"/>
      <c r="L50" s="91"/>
    </row>
    <row r="51" spans="1:12" ht="12.75">
      <c r="A51" s="92"/>
      <c r="B51" s="92"/>
      <c r="C51" s="92"/>
      <c r="D51" s="92"/>
      <c r="E51" s="92"/>
      <c r="F51" s="92"/>
      <c r="G51" s="92"/>
      <c r="H51" s="92"/>
      <c r="I51" s="92"/>
      <c r="J51" s="92"/>
      <c r="K51" s="259"/>
      <c r="L51" s="91"/>
    </row>
    <row r="52" spans="1:12" ht="12.75">
      <c r="A52" s="92"/>
      <c r="B52" s="92"/>
      <c r="C52" s="92"/>
      <c r="D52" s="92"/>
      <c r="E52" s="92"/>
      <c r="F52" s="92"/>
      <c r="G52" s="92"/>
      <c r="H52" s="92"/>
      <c r="I52" s="92"/>
      <c r="J52" s="92"/>
      <c r="K52" s="259"/>
      <c r="L52" s="91"/>
    </row>
    <row r="53" spans="1:12" ht="12.75">
      <c r="A53" s="92"/>
      <c r="B53" s="92"/>
      <c r="C53" s="92"/>
      <c r="D53" s="92"/>
      <c r="E53" s="92"/>
      <c r="F53" s="92"/>
      <c r="G53" s="92"/>
      <c r="H53" s="92"/>
      <c r="I53" s="92"/>
      <c r="J53" s="92"/>
      <c r="K53" s="259"/>
      <c r="L53" s="91"/>
    </row>
    <row r="54" spans="1:12" ht="12.75">
      <c r="A54" s="92"/>
      <c r="B54" s="92"/>
      <c r="C54" s="92"/>
      <c r="D54" s="92"/>
      <c r="E54" s="92"/>
      <c r="F54" s="92"/>
      <c r="G54" s="92"/>
      <c r="H54" s="92"/>
      <c r="I54" s="92"/>
      <c r="J54" s="92"/>
      <c r="K54" s="259"/>
      <c r="L54" s="91"/>
    </row>
    <row r="55" spans="1:12" ht="12.75">
      <c r="A55" s="92"/>
      <c r="B55" s="92"/>
      <c r="C55" s="92"/>
      <c r="D55" s="92"/>
      <c r="E55" s="92"/>
      <c r="F55" s="92"/>
      <c r="G55" s="92"/>
      <c r="H55" s="92"/>
      <c r="I55" s="92"/>
      <c r="J55" s="92"/>
      <c r="K55" s="259"/>
      <c r="L55" s="91"/>
    </row>
    <row r="56" spans="1:12" ht="12.75">
      <c r="A56" s="92"/>
      <c r="B56" s="92"/>
      <c r="C56" s="92"/>
      <c r="D56" s="92"/>
      <c r="E56" s="92"/>
      <c r="F56" s="92"/>
      <c r="G56" s="92"/>
      <c r="H56" s="92"/>
      <c r="I56" s="92"/>
      <c r="J56" s="92"/>
      <c r="K56" s="259"/>
      <c r="L56" s="91"/>
    </row>
    <row r="57" spans="1:12" ht="12.75">
      <c r="A57" s="92"/>
      <c r="B57" s="92"/>
      <c r="C57" s="92"/>
      <c r="D57" s="92"/>
      <c r="E57" s="92"/>
      <c r="F57" s="92"/>
      <c r="G57" s="92"/>
      <c r="H57" s="92"/>
      <c r="I57" s="92"/>
      <c r="J57" s="92"/>
      <c r="K57" s="259"/>
      <c r="L57" s="91"/>
    </row>
    <row r="58" spans="1:12" ht="12.75">
      <c r="A58" s="92"/>
      <c r="B58" s="92"/>
      <c r="C58" s="92"/>
      <c r="D58" s="92"/>
      <c r="E58" s="92"/>
      <c r="F58" s="92"/>
      <c r="G58" s="92"/>
      <c r="H58" s="92"/>
      <c r="I58" s="92"/>
      <c r="J58" s="92"/>
      <c r="K58" s="259"/>
      <c r="L58" s="91"/>
    </row>
    <row r="59" spans="1:12" ht="12.75">
      <c r="A59" s="92"/>
      <c r="B59" s="92"/>
      <c r="C59" s="92"/>
      <c r="D59" s="92"/>
      <c r="E59" s="92"/>
      <c r="F59" s="92"/>
      <c r="G59" s="92"/>
      <c r="H59" s="92"/>
      <c r="I59" s="92"/>
      <c r="J59" s="92"/>
      <c r="K59" s="259"/>
      <c r="L59" s="91"/>
    </row>
    <row r="60" spans="1:12" ht="12.75">
      <c r="A60" s="92"/>
      <c r="B60" s="92"/>
      <c r="C60" s="92"/>
      <c r="D60" s="92"/>
      <c r="E60" s="92"/>
      <c r="F60" s="92"/>
      <c r="G60" s="92"/>
      <c r="H60" s="92"/>
      <c r="I60" s="92"/>
      <c r="J60" s="92"/>
      <c r="K60" s="259"/>
      <c r="L60" s="91"/>
    </row>
    <row r="61" spans="1:12" ht="12.75">
      <c r="A61" s="92"/>
      <c r="B61" s="92"/>
      <c r="C61" s="92"/>
      <c r="D61" s="92"/>
      <c r="E61" s="92"/>
      <c r="F61" s="92"/>
      <c r="G61" s="92"/>
      <c r="H61" s="92"/>
      <c r="I61" s="92"/>
      <c r="J61" s="92"/>
      <c r="K61" s="259"/>
      <c r="L61" s="91"/>
    </row>
    <row r="62" spans="1:12" ht="12.75">
      <c r="A62" s="92"/>
      <c r="B62" s="92"/>
      <c r="C62" s="92"/>
      <c r="D62" s="92"/>
      <c r="E62" s="92"/>
      <c r="F62" s="92"/>
      <c r="G62" s="92"/>
      <c r="H62" s="92"/>
      <c r="I62" s="92"/>
      <c r="J62" s="92"/>
      <c r="K62" s="259"/>
      <c r="L62" s="91"/>
    </row>
    <row r="63" spans="1:12" ht="12.75">
      <c r="A63" s="92"/>
      <c r="B63" s="92"/>
      <c r="C63" s="92"/>
      <c r="D63" s="92"/>
      <c r="E63" s="92"/>
      <c r="F63" s="92"/>
      <c r="G63" s="92"/>
      <c r="H63" s="92"/>
      <c r="I63" s="92"/>
      <c r="J63" s="92"/>
      <c r="K63" s="259"/>
      <c r="L63" s="91"/>
    </row>
    <row r="64" spans="1:12" ht="12.75">
      <c r="A64" s="92"/>
      <c r="B64" s="92"/>
      <c r="C64" s="92"/>
      <c r="D64" s="92"/>
      <c r="E64" s="92"/>
      <c r="F64" s="92"/>
      <c r="G64" s="92"/>
      <c r="H64" s="92"/>
      <c r="I64" s="92"/>
      <c r="J64" s="92"/>
      <c r="K64" s="259"/>
      <c r="L64" s="91"/>
    </row>
    <row r="65" spans="1:12" ht="12.75">
      <c r="A65" s="92"/>
      <c r="B65" s="92"/>
      <c r="C65" s="92"/>
      <c r="D65" s="92"/>
      <c r="E65" s="92"/>
      <c r="F65" s="92"/>
      <c r="G65" s="92"/>
      <c r="H65" s="92"/>
      <c r="I65" s="92"/>
      <c r="J65" s="92"/>
      <c r="K65" s="259"/>
      <c r="L65" s="91"/>
    </row>
    <row r="66" spans="1:12" ht="12.75">
      <c r="A66" s="92"/>
      <c r="B66" s="92"/>
      <c r="C66" s="92"/>
      <c r="D66" s="92"/>
      <c r="E66" s="92"/>
      <c r="F66" s="92"/>
      <c r="G66" s="92"/>
      <c r="H66" s="92"/>
      <c r="I66" s="92"/>
      <c r="J66" s="92"/>
      <c r="K66" s="259"/>
      <c r="L66" s="91"/>
    </row>
    <row r="67" spans="1:12" ht="12.75">
      <c r="A67" s="92"/>
      <c r="B67" s="92"/>
      <c r="C67" s="92"/>
      <c r="D67" s="92"/>
      <c r="E67" s="92"/>
      <c r="F67" s="92"/>
      <c r="G67" s="92"/>
      <c r="H67" s="92"/>
      <c r="I67" s="92"/>
      <c r="J67" s="92"/>
      <c r="K67" s="259"/>
      <c r="L67" s="91"/>
    </row>
    <row r="68" spans="1:12" ht="12.75">
      <c r="A68" s="92"/>
      <c r="B68" s="92"/>
      <c r="C68" s="92"/>
      <c r="D68" s="92"/>
      <c r="E68" s="92"/>
      <c r="F68" s="92"/>
      <c r="G68" s="92"/>
      <c r="H68" s="92"/>
      <c r="I68" s="92"/>
      <c r="J68" s="92"/>
      <c r="K68" s="259"/>
      <c r="L68" s="91"/>
    </row>
    <row r="69" spans="1:12" ht="12.75">
      <c r="A69" s="92"/>
      <c r="B69" s="92"/>
      <c r="C69" s="92"/>
      <c r="D69" s="92"/>
      <c r="E69" s="92"/>
      <c r="F69" s="92"/>
      <c r="G69" s="92"/>
      <c r="H69" s="92"/>
      <c r="I69" s="92"/>
      <c r="J69" s="92"/>
      <c r="K69" s="259"/>
      <c r="L69" s="91"/>
    </row>
    <row r="70" spans="1:12" ht="12.75">
      <c r="A70" s="271"/>
      <c r="B70" s="271"/>
      <c r="C70" s="271"/>
      <c r="D70" s="271"/>
      <c r="E70" s="271"/>
      <c r="F70" s="271"/>
      <c r="G70" s="271"/>
      <c r="H70" s="271"/>
      <c r="I70" s="271"/>
      <c r="J70" s="271"/>
      <c r="K70" s="259"/>
      <c r="L70" s="91"/>
    </row>
    <row r="71" spans="1:12" ht="12.75">
      <c r="A71" s="92"/>
      <c r="B71" s="91"/>
      <c r="C71" s="91"/>
      <c r="D71" s="91"/>
      <c r="E71" s="91"/>
      <c r="F71" s="91"/>
      <c r="G71" s="91"/>
      <c r="H71" s="91"/>
      <c r="I71" s="91"/>
      <c r="J71" s="91"/>
      <c r="K71" s="259"/>
      <c r="L71" s="91"/>
    </row>
  </sheetData>
  <mergeCells count="1">
    <mergeCell ref="A2:L2"/>
  </mergeCells>
  <pageMargins left="0.7" right="0.50724637681159424" top="0.86956521739130432" bottom="0.61458333333333337" header="0.3" footer="0.3"/>
  <pageSetup orientation="portrait" r:id="rId1"/>
  <headerFooter>
    <oddHeader>&amp;R&amp;7Informe de la Operación Mensual - Marzo 2018
INFSGI-MES-03-2018
10/04/2018
Versión: 01</oddHeader>
    <oddFooter>&amp;L&amp;7COES SINAC, 2018
&amp;C15&amp;R&amp;7Dirección Ejecutiva
Sub Dirección de Gestión de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AC756-708C-4923-B655-0C742344DA82}">
  <sheetPr>
    <tabColor theme="4"/>
  </sheetPr>
  <dimension ref="A1:M62"/>
  <sheetViews>
    <sheetView showGridLines="0" view="pageBreakPreview" zoomScale="115" zoomScaleNormal="100" zoomScaleSheetLayoutView="115" zoomScalePageLayoutView="115" workbookViewId="0">
      <selection activeCell="O24" sqref="O24"/>
    </sheetView>
  </sheetViews>
  <sheetFormatPr defaultRowHeight="11.25"/>
  <cols>
    <col min="1" max="1" width="12.83203125" style="61" customWidth="1"/>
    <col min="2" max="2" width="17.6640625" style="61" customWidth="1"/>
    <col min="3" max="3" width="24" style="61" customWidth="1"/>
    <col min="4" max="6" width="11" style="61" customWidth="1"/>
    <col min="7" max="8" width="13" style="61" customWidth="1"/>
    <col min="9" max="9" width="9.33203125" style="61"/>
    <col min="10" max="11" width="9.33203125" style="61" customWidth="1"/>
    <col min="12" max="13" width="9.33203125" style="61"/>
    <col min="14" max="16384" width="9.33203125" style="95"/>
  </cols>
  <sheetData>
    <row r="1" spans="1:12" ht="11.25" customHeight="1"/>
    <row r="2" spans="1:12" ht="21" customHeight="1">
      <c r="A2" s="926" t="s">
        <v>526</v>
      </c>
      <c r="B2" s="926"/>
      <c r="C2" s="926"/>
      <c r="D2" s="926"/>
      <c r="E2" s="926"/>
      <c r="F2" s="926"/>
      <c r="G2" s="926"/>
      <c r="H2" s="926"/>
      <c r="I2" s="283"/>
      <c r="J2" s="283"/>
      <c r="K2" s="283"/>
    </row>
    <row r="3" spans="1:12" ht="11.25" customHeight="1">
      <c r="A3" s="97"/>
      <c r="B3" s="97"/>
      <c r="C3" s="97"/>
      <c r="D3" s="97"/>
      <c r="E3" s="97"/>
      <c r="F3" s="97"/>
      <c r="G3" s="97"/>
      <c r="H3" s="97"/>
      <c r="I3" s="284"/>
      <c r="J3" s="284"/>
      <c r="K3" s="284"/>
      <c r="L3" s="273"/>
    </row>
    <row r="4" spans="1:12" ht="11.25" customHeight="1">
      <c r="A4" s="916" t="s">
        <v>528</v>
      </c>
      <c r="B4" s="916"/>
      <c r="C4" s="916"/>
      <c r="D4" s="916"/>
      <c r="E4" s="916"/>
      <c r="F4" s="916"/>
      <c r="G4" s="916"/>
      <c r="H4" s="916"/>
      <c r="I4" s="274"/>
      <c r="J4" s="274"/>
      <c r="K4" s="274"/>
      <c r="L4" s="273"/>
    </row>
    <row r="5" spans="1:12" ht="11.25" customHeight="1">
      <c r="A5" s="97"/>
      <c r="B5" s="211"/>
      <c r="C5" s="98"/>
      <c r="D5" s="99"/>
      <c r="E5" s="99"/>
      <c r="F5" s="100"/>
      <c r="G5" s="96"/>
      <c r="H5" s="96"/>
      <c r="I5" s="275"/>
      <c r="J5" s="275"/>
      <c r="K5" s="275"/>
      <c r="L5" s="285"/>
    </row>
    <row r="6" spans="1:12" ht="30.75" customHeight="1">
      <c r="A6" s="290" t="s">
        <v>203</v>
      </c>
      <c r="B6" s="291" t="s">
        <v>204</v>
      </c>
      <c r="C6" s="291" t="s">
        <v>205</v>
      </c>
      <c r="D6" s="434" t="str">
        <f>UPPER('1. Resumen'!Q4)&amp;"
 "&amp;'1. Resumen'!Q5</f>
        <v>MARZO
 2018</v>
      </c>
      <c r="E6" s="434" t="str">
        <f>UPPER('1. Resumen'!Q4)&amp;"
 "&amp;'1. Resumen'!Q5-1</f>
        <v>MARZO
 2017</v>
      </c>
      <c r="F6" s="434" t="str">
        <f>UPPER('1. Resumen'!Q4)&amp;"
 "&amp;'1. Resumen'!Q5-2</f>
        <v>MARZO
 2016</v>
      </c>
      <c r="G6" s="291" t="s">
        <v>541</v>
      </c>
      <c r="H6" s="435" t="s">
        <v>206</v>
      </c>
      <c r="I6" s="275"/>
      <c r="J6" s="275"/>
      <c r="K6" s="275"/>
      <c r="L6" s="213"/>
    </row>
    <row r="7" spans="1:12" ht="22.5">
      <c r="A7" s="441" t="s">
        <v>207</v>
      </c>
      <c r="B7" s="429" t="s">
        <v>208</v>
      </c>
      <c r="C7" s="430" t="s">
        <v>326</v>
      </c>
      <c r="D7" s="292"/>
      <c r="E7" s="292">
        <v>464.72</v>
      </c>
      <c r="F7" s="292">
        <v>36.32</v>
      </c>
      <c r="G7" s="436">
        <f>+D7/E7-1</f>
        <v>-1</v>
      </c>
      <c r="H7" s="436">
        <f>+E7/F7-1</f>
        <v>11.795154185022026</v>
      </c>
      <c r="I7" s="275"/>
      <c r="J7" s="275"/>
      <c r="K7" s="275"/>
      <c r="L7" s="74"/>
    </row>
    <row r="8" spans="1:12" ht="22.5">
      <c r="A8" s="927" t="s">
        <v>209</v>
      </c>
      <c r="B8" s="431" t="s">
        <v>210</v>
      </c>
      <c r="C8" s="430" t="s">
        <v>327</v>
      </c>
      <c r="D8" s="293"/>
      <c r="E8" s="293">
        <v>71.783333333333331</v>
      </c>
      <c r="F8" s="293">
        <v>4.466666666666665</v>
      </c>
      <c r="G8" s="436">
        <f>+D8/E8-1</f>
        <v>-1</v>
      </c>
      <c r="H8" s="436">
        <f>+E8/F8-1</f>
        <v>15.070895522388064</v>
      </c>
      <c r="I8" s="275"/>
      <c r="J8" s="275"/>
      <c r="K8" s="275"/>
      <c r="L8" s="212"/>
    </row>
    <row r="9" spans="1:12" ht="12.75">
      <c r="A9" s="928"/>
      <c r="B9" s="432" t="s">
        <v>646</v>
      </c>
      <c r="C9" s="430" t="s">
        <v>647</v>
      </c>
      <c r="D9" s="294">
        <v>7.8999999999999968</v>
      </c>
      <c r="E9" s="294">
        <v>6.7666666666666702</v>
      </c>
      <c r="F9" s="294"/>
      <c r="G9" s="436">
        <f>+D9/E9-1</f>
        <v>0.16748768472906295</v>
      </c>
      <c r="H9" s="436"/>
      <c r="I9" s="275"/>
      <c r="J9" s="275"/>
      <c r="K9" s="276"/>
      <c r="L9" s="286"/>
    </row>
    <row r="10" spans="1:12" ht="12.75">
      <c r="A10" s="928"/>
      <c r="B10" s="432" t="s">
        <v>644</v>
      </c>
      <c r="C10" s="430" t="s">
        <v>645</v>
      </c>
      <c r="D10" s="293">
        <v>5.2666666666666657</v>
      </c>
      <c r="E10" s="293"/>
      <c r="F10" s="293"/>
      <c r="G10" s="436"/>
      <c r="H10" s="436"/>
      <c r="I10" s="275"/>
      <c r="J10" s="275"/>
      <c r="K10" s="276"/>
      <c r="L10" s="286"/>
    </row>
    <row r="11" spans="1:12" ht="22.5">
      <c r="A11" s="929"/>
      <c r="B11" s="433" t="s">
        <v>546</v>
      </c>
      <c r="C11" s="433" t="s">
        <v>547</v>
      </c>
      <c r="D11" s="294">
        <v>18.466666666666665</v>
      </c>
      <c r="E11" s="294">
        <v>86.916666666666657</v>
      </c>
      <c r="F11" s="294"/>
      <c r="G11" s="436">
        <f>+D11/E11-1</f>
        <v>-0.78753595397890697</v>
      </c>
      <c r="H11" s="436"/>
      <c r="I11" s="275"/>
      <c r="J11" s="275"/>
      <c r="K11" s="276"/>
      <c r="L11" s="286"/>
    </row>
    <row r="12" spans="1:12" ht="11.25" customHeight="1">
      <c r="A12" s="295" t="s">
        <v>211</v>
      </c>
      <c r="B12" s="296"/>
      <c r="C12" s="297"/>
      <c r="D12" s="298">
        <f>SUM(D7:D11)</f>
        <v>31.633333333333326</v>
      </c>
      <c r="E12" s="298">
        <f>SUM(E7:E11)</f>
        <v>630.18666666666661</v>
      </c>
      <c r="F12" s="298">
        <f>SUM(F7:F11)</f>
        <v>40.786666666666662</v>
      </c>
      <c r="G12" s="437">
        <f>+E12/F12-1</f>
        <v>14.450800915331808</v>
      </c>
      <c r="H12" s="437">
        <f>+D12/E12-1</f>
        <v>-0.94980323290453628</v>
      </c>
      <c r="I12" s="275"/>
      <c r="J12" s="275"/>
      <c r="K12" s="276"/>
      <c r="L12" s="286"/>
    </row>
    <row r="13" spans="1:12" ht="11.25" customHeight="1">
      <c r="A13" s="425" t="str">
        <f>"Cuadro N° 14: Horas de operación de los principales equipos de congestión en "&amp;'1. Resumen'!Q4</f>
        <v>Cuadro N° 14: Horas de operación de los principales equipos de congestión en marzo</v>
      </c>
      <c r="B13" s="299"/>
      <c r="C13" s="300"/>
      <c r="D13" s="301"/>
      <c r="E13" s="301"/>
      <c r="F13" s="302"/>
      <c r="G13" s="96"/>
      <c r="H13" s="102"/>
      <c r="I13" s="275"/>
      <c r="J13" s="275"/>
      <c r="K13" s="276"/>
      <c r="L13" s="286"/>
    </row>
    <row r="14" spans="1:12" ht="11.25" customHeight="1">
      <c r="A14" s="158"/>
      <c r="B14" s="299"/>
      <c r="C14" s="300"/>
      <c r="D14" s="301"/>
      <c r="E14" s="301"/>
      <c r="F14" s="302"/>
      <c r="G14" s="96"/>
      <c r="H14" s="96"/>
      <c r="I14" s="275"/>
      <c r="J14" s="275"/>
      <c r="K14" s="276"/>
      <c r="L14" s="286"/>
    </row>
    <row r="15" spans="1:12" ht="11.25" customHeight="1">
      <c r="A15" s="158"/>
      <c r="B15" s="299"/>
      <c r="C15" s="300"/>
      <c r="D15" s="301"/>
      <c r="E15" s="301"/>
      <c r="F15" s="302"/>
      <c r="G15" s="96"/>
      <c r="H15" s="96"/>
      <c r="I15" s="275"/>
      <c r="J15" s="275"/>
      <c r="K15" s="276"/>
      <c r="L15" s="286"/>
    </row>
    <row r="16" spans="1:12" ht="11.25" customHeight="1">
      <c r="A16" s="97"/>
      <c r="B16" s="211"/>
      <c r="C16" s="98"/>
      <c r="D16" s="99"/>
      <c r="E16" s="99"/>
      <c r="F16" s="100"/>
      <c r="G16" s="96"/>
      <c r="H16" s="96"/>
      <c r="I16" s="275"/>
      <c r="J16" s="275"/>
      <c r="K16" s="276"/>
      <c r="L16" s="286"/>
    </row>
    <row r="17" spans="1:12" ht="11.25" customHeight="1">
      <c r="A17" s="97"/>
      <c r="B17" s="211"/>
      <c r="C17" s="98"/>
      <c r="D17" s="99"/>
      <c r="E17" s="99"/>
      <c r="F17" s="100"/>
      <c r="G17" s="96"/>
      <c r="H17" s="96"/>
      <c r="I17" s="275"/>
      <c r="J17" s="275"/>
      <c r="K17" s="276"/>
      <c r="L17" s="286"/>
    </row>
    <row r="18" spans="1:12" ht="11.25" customHeight="1">
      <c r="A18" s="97"/>
      <c r="B18" s="211"/>
      <c r="C18" s="98"/>
      <c r="D18" s="99"/>
      <c r="E18" s="99"/>
      <c r="F18" s="100"/>
      <c r="G18" s="96"/>
      <c r="H18" s="96"/>
      <c r="I18" s="275"/>
      <c r="J18" s="275"/>
      <c r="K18" s="276"/>
      <c r="L18" s="287"/>
    </row>
    <row r="19" spans="1:12" ht="11.25" customHeight="1">
      <c r="A19" s="97"/>
      <c r="B19" s="211"/>
      <c r="C19" s="98"/>
      <c r="D19" s="99"/>
      <c r="E19" s="99"/>
      <c r="F19" s="100"/>
      <c r="G19" s="96"/>
      <c r="H19" s="96"/>
      <c r="I19" s="275"/>
      <c r="J19" s="275"/>
      <c r="K19" s="276"/>
      <c r="L19" s="286"/>
    </row>
    <row r="20" spans="1:12" ht="11.25" customHeight="1">
      <c r="A20" s="97"/>
      <c r="B20" s="211"/>
      <c r="C20" s="98"/>
      <c r="D20" s="99"/>
      <c r="E20" s="99"/>
      <c r="F20" s="100"/>
      <c r="G20" s="96"/>
      <c r="H20" s="96"/>
      <c r="I20" s="275"/>
      <c r="J20" s="275"/>
      <c r="K20" s="276"/>
      <c r="L20" s="286"/>
    </row>
    <row r="21" spans="1:12" ht="11.25" customHeight="1">
      <c r="A21" s="97"/>
      <c r="B21" s="211"/>
      <c r="C21" s="98"/>
      <c r="D21" s="99"/>
      <c r="E21" s="99"/>
      <c r="F21" s="100"/>
      <c r="G21" s="96"/>
      <c r="H21" s="96"/>
      <c r="I21" s="275"/>
      <c r="J21" s="275"/>
      <c r="K21" s="275"/>
      <c r="L21" s="74"/>
    </row>
    <row r="22" spans="1:12" ht="11.25" customHeight="1">
      <c r="A22" s="97"/>
      <c r="B22" s="211"/>
      <c r="C22" s="98"/>
      <c r="D22" s="99"/>
      <c r="E22" s="99"/>
      <c r="F22" s="100"/>
      <c r="G22" s="96"/>
      <c r="H22" s="96"/>
      <c r="I22" s="275"/>
      <c r="J22" s="275"/>
      <c r="K22" s="275"/>
      <c r="L22" s="217"/>
    </row>
    <row r="23" spans="1:12" ht="11.25" customHeight="1">
      <c r="A23" s="97"/>
      <c r="B23" s="211"/>
      <c r="C23" s="98"/>
      <c r="D23" s="99"/>
      <c r="E23" s="99"/>
      <c r="F23" s="100"/>
      <c r="G23" s="96"/>
      <c r="H23" s="96"/>
      <c r="I23" s="275"/>
      <c r="J23" s="275"/>
      <c r="K23" s="275"/>
      <c r="L23" s="74"/>
    </row>
    <row r="24" spans="1:12" ht="11.25" customHeight="1">
      <c r="A24" s="97"/>
      <c r="B24" s="211"/>
      <c r="C24" s="98"/>
      <c r="D24" s="99"/>
      <c r="E24" s="99"/>
      <c r="F24" s="100"/>
      <c r="G24" s="96"/>
      <c r="H24" s="96"/>
      <c r="I24" s="275"/>
      <c r="J24" s="275"/>
      <c r="K24" s="275"/>
      <c r="L24" s="74"/>
    </row>
    <row r="25" spans="1:12" ht="11.25" customHeight="1">
      <c r="A25" s="97"/>
      <c r="B25" s="211"/>
      <c r="C25" s="98"/>
      <c r="D25" s="99"/>
      <c r="E25" s="99"/>
      <c r="F25" s="100"/>
      <c r="G25" s="96"/>
      <c r="H25" s="96"/>
      <c r="I25" s="275"/>
      <c r="J25" s="275"/>
      <c r="K25" s="276"/>
      <c r="L25" s="286"/>
    </row>
    <row r="26" spans="1:12" ht="11.25" customHeight="1">
      <c r="A26" s="97"/>
      <c r="B26" s="211"/>
      <c r="C26" s="98"/>
      <c r="D26" s="99"/>
      <c r="E26" s="99"/>
      <c r="F26" s="100"/>
      <c r="G26" s="96"/>
      <c r="H26" s="96"/>
      <c r="I26" s="275"/>
      <c r="J26" s="275"/>
      <c r="K26" s="276"/>
      <c r="L26" s="286"/>
    </row>
    <row r="27" spans="1:12" ht="11.25" customHeight="1">
      <c r="A27" s="97"/>
      <c r="B27" s="211"/>
      <c r="C27" s="98"/>
      <c r="D27" s="99"/>
      <c r="E27" s="99"/>
      <c r="F27" s="100"/>
      <c r="G27" s="96"/>
      <c r="H27" s="96"/>
      <c r="I27" s="275"/>
      <c r="J27" s="275"/>
      <c r="K27" s="276"/>
      <c r="L27" s="286"/>
    </row>
    <row r="28" spans="1:12" ht="11.25" customHeight="1">
      <c r="A28" s="97"/>
      <c r="B28" s="211"/>
      <c r="C28" s="98"/>
      <c r="D28" s="99"/>
      <c r="E28" s="99"/>
      <c r="F28" s="100"/>
      <c r="G28" s="96"/>
      <c r="H28" s="96"/>
      <c r="I28" s="275"/>
      <c r="J28" s="275"/>
      <c r="K28" s="277"/>
      <c r="L28" s="286"/>
    </row>
    <row r="29" spans="1:12" ht="11.25" customHeight="1">
      <c r="A29" s="97"/>
      <c r="B29" s="211"/>
      <c r="C29" s="98"/>
      <c r="D29" s="99"/>
      <c r="E29" s="99"/>
      <c r="F29" s="100"/>
      <c r="G29" s="96"/>
      <c r="H29" s="96"/>
      <c r="I29" s="275"/>
      <c r="J29" s="275"/>
      <c r="K29" s="277"/>
      <c r="L29" s="286"/>
    </row>
    <row r="30" spans="1:12" ht="11.25" customHeight="1">
      <c r="A30" s="97"/>
      <c r="B30" s="211"/>
      <c r="C30" s="98"/>
      <c r="D30" s="99"/>
      <c r="E30" s="99"/>
      <c r="F30" s="100"/>
      <c r="G30" s="96"/>
      <c r="H30" s="96"/>
      <c r="I30" s="275"/>
      <c r="J30" s="275"/>
      <c r="K30" s="277"/>
      <c r="L30" s="286"/>
    </row>
    <row r="31" spans="1:12" ht="11.25" customHeight="1">
      <c r="A31" s="97"/>
      <c r="B31" s="211"/>
      <c r="C31" s="98"/>
      <c r="D31" s="99"/>
      <c r="E31" s="99"/>
      <c r="F31" s="100"/>
      <c r="G31" s="96"/>
      <c r="H31" s="96"/>
      <c r="I31" s="275"/>
      <c r="J31" s="275"/>
      <c r="K31" s="277"/>
      <c r="L31" s="286"/>
    </row>
    <row r="32" spans="1:12" ht="11.25" customHeight="1">
      <c r="A32" s="97"/>
      <c r="B32" s="211"/>
      <c r="C32" s="98"/>
      <c r="D32" s="99"/>
      <c r="E32" s="99"/>
      <c r="F32" s="100"/>
      <c r="G32" s="96"/>
      <c r="H32" s="96"/>
      <c r="I32" s="275"/>
      <c r="J32" s="275"/>
      <c r="K32" s="277"/>
      <c r="L32" s="286"/>
    </row>
    <row r="33" spans="1:12" ht="11.25" customHeight="1">
      <c r="A33" s="97"/>
      <c r="B33" s="211"/>
      <c r="C33" s="98"/>
      <c r="D33" s="99"/>
      <c r="E33" s="99"/>
      <c r="F33" s="100"/>
      <c r="G33" s="96"/>
      <c r="H33" s="96"/>
      <c r="I33" s="275"/>
      <c r="J33" s="275"/>
      <c r="K33" s="277"/>
      <c r="L33" s="286"/>
    </row>
    <row r="34" spans="1:12" ht="11.25" customHeight="1">
      <c r="A34" s="97"/>
      <c r="B34" s="211"/>
      <c r="C34" s="98"/>
      <c r="D34" s="99"/>
      <c r="E34" s="99"/>
      <c r="F34" s="100"/>
      <c r="G34" s="96"/>
      <c r="H34" s="96"/>
      <c r="I34" s="275"/>
      <c r="J34" s="275"/>
      <c r="K34" s="277"/>
      <c r="L34" s="286"/>
    </row>
    <row r="35" spans="1:12" ht="11.25" customHeight="1">
      <c r="A35" s="97"/>
      <c r="B35" s="211"/>
      <c r="C35" s="98"/>
      <c r="D35" s="99"/>
      <c r="E35" s="99"/>
      <c r="F35" s="100"/>
      <c r="G35" s="96"/>
      <c r="H35" s="96"/>
      <c r="I35" s="275"/>
      <c r="J35" s="275"/>
      <c r="K35" s="277"/>
      <c r="L35" s="288"/>
    </row>
    <row r="36" spans="1:12" ht="11.25" customHeight="1">
      <c r="A36" s="97"/>
      <c r="B36" s="211"/>
      <c r="C36" s="98"/>
      <c r="D36" s="99"/>
      <c r="E36" s="99"/>
      <c r="F36" s="100"/>
      <c r="G36" s="96"/>
      <c r="H36" s="96"/>
      <c r="I36" s="275"/>
      <c r="J36" s="275"/>
      <c r="K36" s="277"/>
      <c r="L36" s="286"/>
    </row>
    <row r="37" spans="1:12" ht="11.25" customHeight="1">
      <c r="A37" s="97"/>
      <c r="B37" s="211"/>
      <c r="C37" s="98"/>
      <c r="D37" s="99"/>
      <c r="E37" s="99"/>
      <c r="F37" s="100"/>
      <c r="G37" s="96"/>
      <c r="H37" s="96"/>
      <c r="I37" s="275"/>
      <c r="J37" s="275"/>
      <c r="K37" s="277"/>
      <c r="L37" s="286"/>
    </row>
    <row r="38" spans="1:12" ht="11.25" customHeight="1">
      <c r="A38" s="97"/>
      <c r="B38" s="97"/>
      <c r="C38" s="97"/>
      <c r="D38" s="97"/>
      <c r="E38" s="97"/>
      <c r="F38" s="97"/>
      <c r="G38" s="97"/>
      <c r="H38" s="97"/>
      <c r="I38" s="275"/>
      <c r="J38" s="275"/>
      <c r="K38" s="277"/>
      <c r="L38" s="286"/>
    </row>
    <row r="39" spans="1:12" ht="11.25" customHeight="1">
      <c r="A39" s="97"/>
      <c r="B39" s="97"/>
      <c r="C39" s="97"/>
      <c r="D39" s="97"/>
      <c r="E39" s="97"/>
      <c r="F39" s="97"/>
      <c r="G39" s="97"/>
      <c r="H39" s="97"/>
      <c r="I39" s="275"/>
      <c r="J39" s="275"/>
      <c r="K39" s="277"/>
      <c r="L39" s="286"/>
    </row>
    <row r="40" spans="1:12" ht="11.25" customHeight="1">
      <c r="A40" s="97"/>
      <c r="B40" s="97"/>
      <c r="C40" s="97"/>
      <c r="D40" s="97"/>
      <c r="E40" s="97"/>
      <c r="F40" s="97"/>
      <c r="G40" s="97"/>
      <c r="H40" s="97"/>
      <c r="I40" s="275"/>
      <c r="J40" s="275"/>
      <c r="K40" s="277"/>
      <c r="L40" s="286"/>
    </row>
    <row r="41" spans="1:12" ht="11.25" customHeight="1">
      <c r="A41" s="97"/>
      <c r="B41" s="97"/>
      <c r="C41" s="97"/>
      <c r="D41" s="97"/>
      <c r="E41" s="97"/>
      <c r="F41" s="97"/>
      <c r="G41" s="97"/>
      <c r="H41" s="97"/>
      <c r="I41" s="275"/>
      <c r="J41" s="275"/>
      <c r="K41" s="277"/>
      <c r="L41" s="286"/>
    </row>
    <row r="42" spans="1:12" ht="11.25" customHeight="1">
      <c r="A42" s="97"/>
      <c r="B42" s="97"/>
      <c r="C42" s="97"/>
      <c r="D42" s="97"/>
      <c r="E42" s="97"/>
      <c r="F42" s="97"/>
      <c r="G42" s="97"/>
      <c r="H42" s="97"/>
      <c r="I42" s="275"/>
      <c r="J42" s="275"/>
      <c r="K42" s="279"/>
      <c r="L42" s="75"/>
    </row>
    <row r="43" spans="1:12" ht="11.25" customHeight="1">
      <c r="A43" s="97"/>
      <c r="B43" s="97"/>
      <c r="C43" s="97"/>
      <c r="D43" s="97"/>
      <c r="E43" s="97"/>
      <c r="F43" s="97"/>
      <c r="G43" s="97"/>
      <c r="H43" s="97"/>
      <c r="I43" s="275"/>
      <c r="J43" s="275"/>
      <c r="K43" s="279"/>
      <c r="L43" s="76"/>
    </row>
    <row r="44" spans="1:12" ht="11.25" customHeight="1">
      <c r="A44" s="97"/>
      <c r="B44" s="97"/>
      <c r="C44" s="97"/>
      <c r="D44" s="97"/>
      <c r="E44" s="97"/>
      <c r="F44" s="97"/>
      <c r="G44" s="97"/>
      <c r="H44" s="97"/>
      <c r="I44" s="275"/>
      <c r="J44" s="275"/>
      <c r="K44" s="279"/>
      <c r="L44" s="76"/>
    </row>
    <row r="45" spans="1:12" ht="11.25" customHeight="1">
      <c r="A45" s="97"/>
      <c r="B45" s="97"/>
      <c r="C45" s="97"/>
      <c r="D45" s="97"/>
      <c r="E45" s="97"/>
      <c r="F45" s="97"/>
      <c r="G45" s="97"/>
      <c r="H45" s="97"/>
      <c r="I45" s="275"/>
      <c r="J45" s="275"/>
      <c r="K45" s="277"/>
    </row>
    <row r="46" spans="1:12" ht="11.25" customHeight="1">
      <c r="A46" s="97"/>
      <c r="B46" s="97"/>
      <c r="C46" s="97"/>
      <c r="D46" s="97"/>
      <c r="E46" s="97"/>
      <c r="F46" s="97"/>
      <c r="G46" s="97"/>
      <c r="H46" s="97"/>
      <c r="I46" s="275"/>
      <c r="J46" s="275"/>
      <c r="K46" s="277"/>
    </row>
    <row r="47" spans="1:12" ht="12.75">
      <c r="A47" s="93"/>
      <c r="B47" s="97"/>
      <c r="C47" s="97"/>
      <c r="D47" s="97"/>
      <c r="E47" s="97"/>
      <c r="F47" s="97"/>
      <c r="G47" s="97"/>
      <c r="H47" s="97"/>
      <c r="I47" s="275"/>
      <c r="J47" s="275"/>
      <c r="K47" s="277"/>
    </row>
    <row r="48" spans="1:12" ht="12.75">
      <c r="A48" s="97"/>
      <c r="B48" s="97"/>
      <c r="C48" s="97"/>
      <c r="D48" s="97"/>
      <c r="E48" s="97"/>
      <c r="F48" s="97"/>
      <c r="G48" s="97"/>
      <c r="H48" s="97"/>
      <c r="I48" s="275"/>
      <c r="J48" s="275"/>
      <c r="K48" s="277"/>
    </row>
    <row r="49" spans="1:11" ht="12.75">
      <c r="A49" s="97"/>
      <c r="B49" s="97"/>
      <c r="C49" s="97"/>
      <c r="D49" s="97"/>
      <c r="E49" s="97"/>
      <c r="F49" s="97"/>
      <c r="G49" s="97"/>
      <c r="H49" s="97"/>
      <c r="I49" s="275"/>
      <c r="J49" s="275"/>
      <c r="K49" s="277"/>
    </row>
    <row r="50" spans="1:11" ht="12.75">
      <c r="A50" s="97"/>
      <c r="B50" s="97"/>
      <c r="C50" s="97"/>
      <c r="D50" s="97"/>
      <c r="E50" s="97"/>
      <c r="F50" s="97"/>
      <c r="G50" s="97"/>
      <c r="H50" s="97"/>
      <c r="I50" s="275"/>
      <c r="J50" s="275"/>
      <c r="K50" s="277"/>
    </row>
    <row r="51" spans="1:11" ht="12.75">
      <c r="A51" s="97"/>
      <c r="B51" s="97"/>
      <c r="C51" s="97"/>
      <c r="D51" s="97"/>
      <c r="E51" s="97"/>
      <c r="F51" s="97"/>
      <c r="G51" s="97"/>
      <c r="H51" s="97"/>
      <c r="I51" s="275"/>
      <c r="J51" s="275"/>
      <c r="K51" s="277"/>
    </row>
    <row r="52" spans="1:11" ht="12.75">
      <c r="A52" s="97"/>
      <c r="B52" s="97"/>
      <c r="C52" s="97"/>
      <c r="D52" s="97"/>
      <c r="E52" s="97"/>
      <c r="F52" s="97"/>
      <c r="G52" s="97"/>
      <c r="H52" s="97"/>
      <c r="I52" s="132"/>
      <c r="J52" s="132"/>
      <c r="K52" s="277"/>
    </row>
    <row r="53" spans="1:11" ht="12.75">
      <c r="A53" s="97"/>
      <c r="B53" s="97"/>
      <c r="C53" s="97"/>
      <c r="D53" s="97"/>
      <c r="E53" s="97"/>
      <c r="F53" s="97"/>
      <c r="G53" s="97"/>
      <c r="H53" s="97"/>
      <c r="I53" s="132"/>
      <c r="J53" s="132"/>
      <c r="K53" s="277"/>
    </row>
    <row r="54" spans="1:11" ht="12.75">
      <c r="A54" s="97"/>
      <c r="B54" s="97"/>
      <c r="C54" s="97"/>
      <c r="D54" s="97"/>
      <c r="E54" s="97"/>
      <c r="F54" s="97"/>
      <c r="G54" s="97"/>
      <c r="H54" s="97"/>
      <c r="I54" s="132"/>
      <c r="J54" s="132"/>
      <c r="K54" s="277"/>
    </row>
    <row r="55" spans="1:11" ht="12.75">
      <c r="A55" s="425" t="str">
        <f>"Gráfico N° 23: Comparación de las horas de operación de los principales equipos de congestión en "&amp;'1. Resumen'!Q4</f>
        <v>Gráfico N° 23: Comparación de las horas de operación de los principales equipos de congestión en marzo</v>
      </c>
      <c r="B55" s="97"/>
      <c r="C55" s="97"/>
      <c r="D55" s="97"/>
      <c r="E55" s="97"/>
      <c r="F55" s="97"/>
      <c r="G55" s="97"/>
      <c r="H55" s="97"/>
      <c r="I55" s="132"/>
      <c r="J55" s="132"/>
      <c r="K55" s="277"/>
    </row>
    <row r="56" spans="1:11" ht="12.75">
      <c r="A56" s="97"/>
      <c r="B56" s="97"/>
      <c r="C56" s="97"/>
      <c r="D56" s="97"/>
      <c r="E56" s="97"/>
      <c r="F56" s="97"/>
      <c r="G56" s="97"/>
      <c r="H56" s="97"/>
      <c r="I56" s="132"/>
      <c r="J56" s="132"/>
      <c r="K56" s="277"/>
    </row>
    <row r="57" spans="1:11" ht="12.75">
      <c r="A57" s="97"/>
      <c r="B57" s="97"/>
      <c r="C57" s="97"/>
      <c r="D57" s="97"/>
      <c r="E57" s="97"/>
      <c r="F57" s="97"/>
      <c r="G57" s="97"/>
      <c r="H57" s="97"/>
      <c r="I57" s="276"/>
      <c r="J57" s="276"/>
      <c r="K57" s="277"/>
    </row>
    <row r="58" spans="1:11" ht="12.75">
      <c r="A58" s="275"/>
      <c r="B58" s="276"/>
      <c r="C58" s="276"/>
      <c r="D58" s="276"/>
      <c r="E58" s="276"/>
      <c r="F58" s="276"/>
      <c r="G58" s="276"/>
      <c r="H58" s="276"/>
      <c r="I58" s="276"/>
      <c r="J58" s="276"/>
      <c r="K58" s="277"/>
    </row>
    <row r="59" spans="1:11" ht="12.75">
      <c r="A59" s="275"/>
      <c r="B59" s="289"/>
      <c r="C59" s="277"/>
      <c r="D59" s="277"/>
      <c r="E59" s="277"/>
      <c r="F59" s="277"/>
      <c r="G59" s="276"/>
      <c r="H59" s="276"/>
      <c r="I59" s="276"/>
      <c r="J59" s="276"/>
      <c r="K59" s="277"/>
    </row>
    <row r="60" spans="1:11" ht="12.75">
      <c r="A60" s="2"/>
      <c r="B60" s="131"/>
      <c r="C60" s="131"/>
      <c r="D60" s="131"/>
      <c r="E60" s="131"/>
      <c r="F60" s="131"/>
      <c r="G60" s="131"/>
      <c r="H60" s="276"/>
      <c r="I60" s="276"/>
      <c r="J60" s="276"/>
      <c r="K60" s="277"/>
    </row>
    <row r="61" spans="1:11" ht="12.75">
      <c r="A61" s="2"/>
      <c r="B61" s="131"/>
      <c r="C61" s="131"/>
      <c r="D61" s="131"/>
      <c r="E61" s="131"/>
      <c r="F61" s="131"/>
      <c r="G61" s="131"/>
      <c r="H61" s="276"/>
      <c r="I61" s="276"/>
      <c r="J61" s="276"/>
      <c r="K61" s="276"/>
    </row>
    <row r="62" spans="1:11" ht="12.75">
      <c r="A62" s="2"/>
      <c r="B62" s="131"/>
      <c r="C62" s="131"/>
      <c r="D62" s="131"/>
      <c r="E62" s="131"/>
      <c r="F62" s="131"/>
      <c r="G62" s="131"/>
      <c r="H62" s="276"/>
      <c r="I62" s="276"/>
      <c r="J62" s="276"/>
      <c r="K62" s="276"/>
    </row>
  </sheetData>
  <mergeCells count="3">
    <mergeCell ref="A4:H4"/>
    <mergeCell ref="A2:H2"/>
    <mergeCell ref="A8:A11"/>
  </mergeCells>
  <pageMargins left="0.7" right="0.7" top="0.86956521739130432" bottom="0.61458333333333337" header="0.3" footer="0.3"/>
  <pageSetup orientation="portrait" r:id="rId1"/>
  <headerFooter>
    <oddHeader>&amp;R&amp;7Informe de la Operación Mensual - Marzo 2018
INFSGI-MES-03-2018
10/04/2018
Versión: 01</oddHeader>
    <oddFooter>&amp;L&amp;7COES SINAC, 2018
&amp;C16&amp;R&amp;7Dirección Ejecutiva
Sub Dirección de Gestión de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4CB9D-54EF-47BE-AF3E-BCE3C83F12A6}">
  <sheetPr>
    <tabColor theme="4"/>
  </sheetPr>
  <dimension ref="A1:M250"/>
  <sheetViews>
    <sheetView showGridLines="0" view="pageBreakPreview" zoomScale="175" zoomScaleNormal="160" zoomScaleSheetLayoutView="175" zoomScalePageLayoutView="160" workbookViewId="0">
      <selection activeCell="O24" sqref="O24"/>
    </sheetView>
  </sheetViews>
  <sheetFormatPr defaultRowHeight="11.25"/>
  <cols>
    <col min="1" max="1" width="19.6640625" style="50" customWidth="1"/>
    <col min="2" max="2" width="12.33203125" style="50" customWidth="1"/>
    <col min="3" max="4" width="9" style="50" customWidth="1"/>
    <col min="5" max="5" width="13.5" style="50" customWidth="1"/>
    <col min="6" max="6" width="12" style="50" customWidth="1"/>
    <col min="7" max="7" width="11" style="50" customWidth="1"/>
    <col min="8" max="8" width="8.6640625" style="50" customWidth="1"/>
    <col min="9" max="9" width="6.6640625" style="50" customWidth="1"/>
    <col min="10" max="10" width="12.5" style="50" customWidth="1"/>
    <col min="11" max="11" width="9.33203125" style="50" customWidth="1"/>
    <col min="12" max="13" width="9.33203125" style="50"/>
    <col min="14" max="16384" width="9.33203125" style="3"/>
  </cols>
  <sheetData>
    <row r="1" spans="1:12" ht="11.25" customHeight="1"/>
    <row r="2" spans="1:12" ht="32.25" customHeight="1">
      <c r="A2" s="932" t="s">
        <v>212</v>
      </c>
      <c r="B2" s="932"/>
      <c r="C2" s="932"/>
      <c r="D2" s="932"/>
      <c r="E2" s="932"/>
      <c r="F2" s="932"/>
      <c r="G2" s="932"/>
      <c r="H2" s="932"/>
      <c r="I2" s="932"/>
      <c r="J2" s="932"/>
      <c r="K2" s="209"/>
    </row>
    <row r="3" spans="1:12" ht="6.75" customHeight="1">
      <c r="A3" s="25"/>
      <c r="B3" s="303"/>
      <c r="C3" s="304"/>
      <c r="D3" s="24"/>
      <c r="E3" s="24"/>
      <c r="F3" s="305"/>
      <c r="G3" s="83"/>
      <c r="H3" s="83"/>
      <c r="I3" s="89"/>
      <c r="J3" s="209"/>
      <c r="K3" s="209"/>
      <c r="L3" s="273"/>
    </row>
    <row r="4" spans="1:12" ht="11.25" customHeight="1">
      <c r="A4" s="933" t="s">
        <v>213</v>
      </c>
      <c r="B4" s="933"/>
      <c r="C4" s="933"/>
      <c r="D4" s="933"/>
      <c r="E4" s="933"/>
      <c r="F4" s="933"/>
      <c r="G4" s="933"/>
      <c r="H4" s="933"/>
      <c r="I4" s="933"/>
      <c r="J4" s="933"/>
      <c r="K4" s="209"/>
      <c r="L4" s="273"/>
    </row>
    <row r="5" spans="1:12" ht="38.25" customHeight="1">
      <c r="A5" s="930" t="s">
        <v>214</v>
      </c>
      <c r="B5" s="772" t="s">
        <v>215</v>
      </c>
      <c r="C5" s="772" t="s">
        <v>216</v>
      </c>
      <c r="D5" s="772" t="s">
        <v>217</v>
      </c>
      <c r="E5" s="772" t="s">
        <v>218</v>
      </c>
      <c r="F5" s="772" t="s">
        <v>219</v>
      </c>
      <c r="G5" s="772" t="s">
        <v>220</v>
      </c>
      <c r="H5" s="772" t="s">
        <v>221</v>
      </c>
      <c r="I5" s="835" t="s">
        <v>222</v>
      </c>
      <c r="J5" s="772" t="s">
        <v>223</v>
      </c>
      <c r="K5" s="306"/>
    </row>
    <row r="6" spans="1:12" ht="11.25" customHeight="1">
      <c r="A6" s="931"/>
      <c r="B6" s="772" t="s">
        <v>224</v>
      </c>
      <c r="C6" s="772" t="s">
        <v>225</v>
      </c>
      <c r="D6" s="772" t="s">
        <v>226</v>
      </c>
      <c r="E6" s="772" t="s">
        <v>227</v>
      </c>
      <c r="F6" s="772" t="s">
        <v>228</v>
      </c>
      <c r="G6" s="772" t="s">
        <v>229</v>
      </c>
      <c r="H6" s="772" t="s">
        <v>230</v>
      </c>
      <c r="I6" s="836"/>
      <c r="J6" s="772" t="s">
        <v>231</v>
      </c>
      <c r="K6" s="26"/>
    </row>
    <row r="7" spans="1:12" ht="11.25" customHeight="1">
      <c r="A7" s="779" t="s">
        <v>538</v>
      </c>
      <c r="B7" s="780">
        <v>24</v>
      </c>
      <c r="C7" s="780">
        <v>12</v>
      </c>
      <c r="D7" s="780"/>
      <c r="E7" s="781">
        <v>5</v>
      </c>
      <c r="F7" s="780">
        <v>8</v>
      </c>
      <c r="G7" s="780"/>
      <c r="H7" s="780">
        <v>1</v>
      </c>
      <c r="I7" s="782">
        <f>+SUM(B7:H7)</f>
        <v>50</v>
      </c>
      <c r="J7" s="783">
        <v>234.41999999999996</v>
      </c>
      <c r="K7" s="29"/>
    </row>
    <row r="8" spans="1:12" ht="11.25" customHeight="1">
      <c r="A8" s="773" t="s">
        <v>641</v>
      </c>
      <c r="B8" s="774"/>
      <c r="C8" s="775"/>
      <c r="D8" s="775"/>
      <c r="E8" s="776"/>
      <c r="F8" s="775">
        <v>2</v>
      </c>
      <c r="G8" s="775"/>
      <c r="H8" s="775"/>
      <c r="I8" s="777">
        <f>+SUM(B8:H8)</f>
        <v>2</v>
      </c>
      <c r="J8" s="778">
        <v>0.54</v>
      </c>
      <c r="K8" s="31"/>
    </row>
    <row r="9" spans="1:12" ht="11.25" customHeight="1">
      <c r="A9" s="779" t="s">
        <v>642</v>
      </c>
      <c r="B9" s="780"/>
      <c r="C9" s="780"/>
      <c r="D9" s="780"/>
      <c r="E9" s="781"/>
      <c r="F9" s="780">
        <v>1</v>
      </c>
      <c r="G9" s="780"/>
      <c r="H9" s="780"/>
      <c r="I9" s="782">
        <f>+SUM(B9:H9)</f>
        <v>1</v>
      </c>
      <c r="J9" s="783">
        <v>0.25</v>
      </c>
      <c r="K9" s="29"/>
    </row>
    <row r="10" spans="1:12" ht="17.25" customHeight="1">
      <c r="A10" s="834" t="s">
        <v>643</v>
      </c>
      <c r="B10" s="774"/>
      <c r="C10" s="775">
        <v>1</v>
      </c>
      <c r="D10" s="775"/>
      <c r="E10" s="776"/>
      <c r="F10" s="775"/>
      <c r="G10" s="775"/>
      <c r="H10" s="775"/>
      <c r="I10" s="777">
        <f>+SUM(B10:H10)</f>
        <v>1</v>
      </c>
      <c r="J10" s="778">
        <v>83.59</v>
      </c>
      <c r="K10" s="29"/>
    </row>
    <row r="11" spans="1:12" ht="11.25" hidden="1" customHeight="1">
      <c r="A11" s="773"/>
      <c r="B11" s="774"/>
      <c r="C11" s="775"/>
      <c r="D11" s="775"/>
      <c r="E11" s="776"/>
      <c r="F11" s="775"/>
      <c r="G11" s="775"/>
      <c r="H11" s="775"/>
      <c r="I11" s="777"/>
      <c r="J11" s="778"/>
      <c r="K11" s="29"/>
    </row>
    <row r="12" spans="1:12" ht="11.25" customHeight="1">
      <c r="A12" s="779" t="s">
        <v>222</v>
      </c>
      <c r="B12" s="780">
        <f t="shared" ref="B12:J12" si="0">+SUM(B7:B11)</f>
        <v>24</v>
      </c>
      <c r="C12" s="780">
        <f t="shared" si="0"/>
        <v>13</v>
      </c>
      <c r="D12" s="780">
        <f t="shared" si="0"/>
        <v>0</v>
      </c>
      <c r="E12" s="781">
        <f t="shared" si="0"/>
        <v>5</v>
      </c>
      <c r="F12" s="780">
        <f t="shared" si="0"/>
        <v>11</v>
      </c>
      <c r="G12" s="780">
        <f t="shared" si="0"/>
        <v>0</v>
      </c>
      <c r="H12" s="780">
        <f t="shared" si="0"/>
        <v>1</v>
      </c>
      <c r="I12" s="782">
        <f t="shared" si="0"/>
        <v>54</v>
      </c>
      <c r="J12" s="783">
        <f t="shared" si="0"/>
        <v>318.79999999999995</v>
      </c>
      <c r="K12" s="29"/>
    </row>
    <row r="13" spans="1:12" ht="11.25" customHeight="1">
      <c r="A13" s="935"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marzo 2018</v>
      </c>
      <c r="B13" s="935"/>
      <c r="C13" s="935"/>
      <c r="D13" s="935"/>
      <c r="E13" s="935"/>
      <c r="F13" s="935"/>
      <c r="G13" s="935"/>
      <c r="H13" s="935"/>
      <c r="I13" s="935"/>
      <c r="J13" s="935"/>
      <c r="K13" s="29"/>
    </row>
    <row r="14" spans="1:12" ht="11.25" customHeight="1">
      <c r="A14" s="3"/>
      <c r="B14" s="3"/>
      <c r="C14" s="3"/>
      <c r="D14" s="3"/>
      <c r="E14" s="3"/>
      <c r="F14" s="3"/>
      <c r="G14" s="3"/>
      <c r="H14" s="3"/>
      <c r="I14" s="3"/>
      <c r="J14" s="3"/>
      <c r="K14" s="29"/>
    </row>
    <row r="15" spans="1:12" ht="11.25" customHeight="1">
      <c r="A15" s="934"/>
      <c r="B15" s="934"/>
      <c r="C15" s="934"/>
      <c r="D15" s="934"/>
      <c r="E15" s="934"/>
      <c r="F15" s="934"/>
      <c r="G15" s="934"/>
      <c r="H15" s="934"/>
      <c r="I15" s="934"/>
      <c r="J15" s="934"/>
      <c r="K15" s="29"/>
    </row>
    <row r="16" spans="1:12" ht="11.25" customHeight="1">
      <c r="A16" s="25"/>
      <c r="B16" s="309"/>
      <c r="C16" s="308"/>
      <c r="D16" s="308"/>
      <c r="E16" s="308"/>
      <c r="F16" s="308"/>
      <c r="G16" s="251"/>
      <c r="H16" s="251"/>
      <c r="I16" s="159"/>
      <c r="J16" s="256"/>
      <c r="K16" s="256"/>
      <c r="L16" s="29"/>
    </row>
    <row r="17" spans="1:12" ht="11.25" customHeight="1">
      <c r="A17" s="939" t="str">
        <f>"FALLAS  POR TIPO DE CAUSA  -  "&amp;UPPER('1. Resumen'!Q4)&amp;" "&amp;'1. Resumen'!Q5</f>
        <v>FALLAS  POR TIPO DE CAUSA  -  MARZO 2018</v>
      </c>
      <c r="B17" s="939"/>
      <c r="C17" s="939"/>
      <c r="D17" s="939"/>
      <c r="E17" s="939" t="str">
        <f>"FALLAS  POR TIPO DE EQUIPO  -  "&amp;UPPER('1. Resumen'!Q4)&amp;" "&amp;'1. Resumen'!Q5</f>
        <v>FALLAS  POR TIPO DE EQUIPO  -  MARZO 2018</v>
      </c>
      <c r="F17" s="939"/>
      <c r="G17" s="939"/>
      <c r="H17" s="939"/>
      <c r="I17" s="939"/>
      <c r="J17" s="939"/>
      <c r="K17" s="256"/>
      <c r="L17" s="29"/>
    </row>
    <row r="18" spans="1:12" ht="11.25" customHeight="1">
      <c r="A18" s="25"/>
      <c r="E18" s="308"/>
      <c r="F18" s="308"/>
      <c r="G18" s="251"/>
      <c r="H18" s="251"/>
      <c r="I18" s="159"/>
      <c r="J18" s="132"/>
      <c r="K18" s="132"/>
      <c r="L18" s="29"/>
    </row>
    <row r="19" spans="1:12" ht="11.25" customHeight="1">
      <c r="A19" s="25"/>
      <c r="B19" s="309"/>
      <c r="C19" s="308"/>
      <c r="D19" s="308"/>
      <c r="E19" s="308"/>
      <c r="F19" s="308"/>
      <c r="G19" s="251"/>
      <c r="H19" s="251"/>
      <c r="I19" s="159"/>
      <c r="J19" s="132"/>
      <c r="K19" s="132"/>
      <c r="L19" s="39"/>
    </row>
    <row r="20" spans="1:12" ht="11.25" customHeight="1">
      <c r="A20" s="25"/>
      <c r="B20" s="309"/>
      <c r="C20" s="308"/>
      <c r="D20" s="308"/>
      <c r="E20" s="308"/>
      <c r="F20" s="308"/>
      <c r="G20" s="251"/>
      <c r="H20" s="251"/>
      <c r="I20" s="159"/>
      <c r="J20" s="132"/>
      <c r="K20" s="132"/>
      <c r="L20" s="29"/>
    </row>
    <row r="21" spans="1:12" ht="11.25" customHeight="1">
      <c r="A21" s="25"/>
      <c r="B21" s="309"/>
      <c r="C21" s="308"/>
      <c r="D21" s="308"/>
      <c r="E21" s="308"/>
      <c r="F21" s="308"/>
      <c r="G21" s="251"/>
      <c r="H21" s="251"/>
      <c r="I21" s="159"/>
      <c r="J21" s="132"/>
      <c r="K21" s="132"/>
      <c r="L21" s="29"/>
    </row>
    <row r="22" spans="1:12" ht="11.25" customHeight="1">
      <c r="A22" s="25"/>
      <c r="B22" s="309"/>
      <c r="C22" s="308"/>
      <c r="D22" s="308"/>
      <c r="E22" s="308"/>
      <c r="F22" s="308"/>
      <c r="G22" s="251"/>
      <c r="H22" s="251"/>
      <c r="I22" s="159"/>
      <c r="J22" s="132"/>
      <c r="K22" s="132"/>
      <c r="L22" s="29"/>
    </row>
    <row r="23" spans="1:12" ht="11.25" customHeight="1">
      <c r="A23" s="25"/>
      <c r="B23" s="309"/>
      <c r="C23" s="308"/>
      <c r="D23" s="308"/>
      <c r="E23" s="308"/>
      <c r="F23" s="308"/>
      <c r="G23" s="251"/>
      <c r="H23" s="251"/>
      <c r="I23" s="159"/>
      <c r="J23" s="132"/>
      <c r="K23" s="132"/>
      <c r="L23" s="39"/>
    </row>
    <row r="24" spans="1:12" ht="11.25" customHeight="1">
      <c r="A24" s="25"/>
      <c r="B24" s="309"/>
      <c r="C24" s="308"/>
      <c r="D24" s="308"/>
      <c r="E24" s="308"/>
      <c r="F24" s="308"/>
      <c r="G24" s="251"/>
      <c r="H24" s="251"/>
      <c r="I24" s="159"/>
      <c r="J24" s="132"/>
      <c r="K24" s="132"/>
      <c r="L24" s="29"/>
    </row>
    <row r="25" spans="1:12" ht="11.25" customHeight="1">
      <c r="A25" s="25"/>
      <c r="B25" s="309"/>
      <c r="C25" s="308"/>
      <c r="D25" s="308"/>
      <c r="E25" s="308"/>
      <c r="F25" s="308"/>
      <c r="G25" s="251"/>
      <c r="H25" s="251"/>
      <c r="I25" s="159"/>
      <c r="J25" s="132"/>
      <c r="K25" s="132"/>
      <c r="L25" s="29"/>
    </row>
    <row r="26" spans="1:12" ht="11.25" customHeight="1">
      <c r="A26" s="25"/>
      <c r="B26" s="309"/>
      <c r="C26" s="308"/>
      <c r="D26" s="308"/>
      <c r="E26" s="308"/>
      <c r="F26" s="308"/>
      <c r="G26" s="251"/>
      <c r="H26" s="251"/>
      <c r="I26" s="159"/>
      <c r="J26" s="132"/>
      <c r="K26" s="132"/>
      <c r="L26" s="29"/>
    </row>
    <row r="27" spans="1:12" ht="11.25" customHeight="1">
      <c r="A27" s="25"/>
      <c r="B27" s="309"/>
      <c r="C27" s="308"/>
      <c r="D27" s="308"/>
      <c r="E27" s="308"/>
      <c r="F27" s="308"/>
      <c r="G27" s="251"/>
      <c r="H27" s="251"/>
      <c r="I27" s="159"/>
      <c r="J27" s="132"/>
      <c r="K27" s="132"/>
      <c r="L27" s="29"/>
    </row>
    <row r="28" spans="1:12" ht="11.25" customHeight="1">
      <c r="A28" s="25"/>
      <c r="B28" s="309"/>
      <c r="C28" s="308"/>
      <c r="D28" s="308"/>
      <c r="E28" s="308"/>
      <c r="F28" s="308"/>
      <c r="G28" s="251"/>
      <c r="H28" s="251"/>
      <c r="I28" s="159"/>
      <c r="J28" s="132"/>
      <c r="K28" s="132"/>
      <c r="L28" s="29"/>
    </row>
    <row r="29" spans="1:12" ht="11.25" customHeight="1">
      <c r="A29" s="25"/>
      <c r="B29" s="309"/>
      <c r="C29" s="308"/>
      <c r="D29" s="308"/>
      <c r="E29" s="308"/>
      <c r="F29" s="308"/>
      <c r="G29" s="251"/>
      <c r="H29" s="251"/>
      <c r="I29" s="159"/>
      <c r="J29" s="132"/>
      <c r="K29" s="132"/>
      <c r="L29" s="29"/>
    </row>
    <row r="30" spans="1:12" ht="11.25" customHeight="1">
      <c r="A30" s="25"/>
      <c r="B30" s="309"/>
      <c r="C30" s="308"/>
      <c r="D30" s="308"/>
      <c r="E30" s="308"/>
      <c r="F30" s="308"/>
      <c r="G30" s="251"/>
      <c r="H30" s="251"/>
      <c r="I30" s="159"/>
      <c r="J30" s="132"/>
      <c r="K30" s="132"/>
      <c r="L30" s="29"/>
    </row>
    <row r="31" spans="1:12" ht="11.25" customHeight="1">
      <c r="A31" s="25"/>
      <c r="B31" s="309"/>
      <c r="C31" s="308"/>
      <c r="D31" s="308"/>
      <c r="E31" s="308"/>
      <c r="F31" s="308"/>
      <c r="G31" s="251"/>
      <c r="H31" s="251"/>
      <c r="I31" s="159"/>
      <c r="J31" s="132"/>
      <c r="K31" s="132"/>
      <c r="L31" s="29"/>
    </row>
    <row r="32" spans="1:12" ht="11.25" customHeight="1">
      <c r="A32" s="25"/>
      <c r="B32" s="309"/>
      <c r="C32" s="308"/>
      <c r="D32" s="308"/>
      <c r="E32" s="308"/>
      <c r="F32" s="308"/>
      <c r="G32" s="251"/>
      <c r="H32" s="251"/>
      <c r="I32" s="159"/>
      <c r="J32" s="132"/>
      <c r="K32" s="132"/>
      <c r="L32" s="29"/>
    </row>
    <row r="33" spans="1:12" ht="11.25" customHeight="1">
      <c r="A33" s="25"/>
      <c r="B33" s="309"/>
      <c r="C33" s="308"/>
      <c r="D33" s="308"/>
      <c r="E33" s="308"/>
      <c r="F33" s="308"/>
      <c r="G33" s="251"/>
      <c r="H33" s="251"/>
      <c r="I33" s="159"/>
      <c r="J33" s="132"/>
      <c r="K33" s="132"/>
      <c r="L33" s="29"/>
    </row>
    <row r="34" spans="1:12" ht="11.25" customHeight="1">
      <c r="A34" s="25"/>
      <c r="B34" s="309"/>
      <c r="C34" s="308"/>
      <c r="D34" s="308"/>
      <c r="E34" s="308"/>
      <c r="F34" s="308"/>
      <c r="G34" s="251"/>
      <c r="H34" s="251"/>
      <c r="I34" s="159"/>
      <c r="J34" s="132"/>
      <c r="K34" s="132"/>
      <c r="L34" s="29"/>
    </row>
    <row r="35" spans="1:12" ht="23.25" customHeight="1">
      <c r="A35" s="938" t="s">
        <v>762</v>
      </c>
      <c r="B35" s="938"/>
      <c r="C35" s="938"/>
      <c r="D35" s="438"/>
      <c r="E35" s="941" t="s">
        <v>763</v>
      </c>
      <c r="F35" s="941"/>
      <c r="G35" s="941"/>
      <c r="H35" s="941"/>
      <c r="I35" s="941"/>
      <c r="J35" s="941"/>
      <c r="K35" s="310"/>
      <c r="L35" s="29"/>
    </row>
    <row r="36" spans="1:12" ht="11.25" customHeight="1">
      <c r="A36" s="25"/>
      <c r="B36" s="203"/>
      <c r="C36" s="203"/>
      <c r="D36" s="203"/>
      <c r="E36" s="203"/>
      <c r="F36" s="203"/>
      <c r="G36" s="256"/>
      <c r="H36" s="256"/>
      <c r="I36" s="256"/>
      <c r="J36" s="310"/>
      <c r="K36" s="310"/>
      <c r="L36" s="29"/>
    </row>
    <row r="37" spans="1:12" ht="6.75" customHeight="1">
      <c r="A37" s="25"/>
      <c r="B37" s="203"/>
      <c r="C37" s="203"/>
      <c r="D37" s="203"/>
      <c r="E37" s="203"/>
      <c r="F37" s="203"/>
      <c r="G37" s="256"/>
      <c r="H37" s="256"/>
      <c r="I37" s="256"/>
      <c r="J37" s="310"/>
      <c r="K37" s="310"/>
      <c r="L37" s="311"/>
    </row>
    <row r="38" spans="1:12" ht="11.25" customHeight="1">
      <c r="A38" s="940" t="str">
        <f>"ENERGIA INTERRUMPIDA APROXIMADA POR TIPO DE EQUIPO (MWh)  -  "&amp;UPPER('1. Resumen'!Q4)&amp;" "&amp;'1. Resumen'!Q5</f>
        <v>ENERGIA INTERRUMPIDA APROXIMADA POR TIPO DE EQUIPO (MWh)  -  MARZO 2018</v>
      </c>
      <c r="B38" s="940"/>
      <c r="C38" s="940"/>
      <c r="D38" s="940"/>
      <c r="E38" s="940"/>
      <c r="F38" s="940"/>
      <c r="G38" s="940"/>
      <c r="H38" s="940"/>
      <c r="I38" s="940"/>
      <c r="J38" s="940"/>
      <c r="K38" s="310"/>
      <c r="L38" s="312"/>
    </row>
    <row r="39" spans="1:12" ht="11.25" customHeight="1">
      <c r="A39" s="25"/>
      <c r="B39" s="203"/>
      <c r="C39" s="203"/>
      <c r="D39" s="203"/>
      <c r="E39" s="203"/>
      <c r="F39" s="203"/>
      <c r="G39" s="256"/>
      <c r="H39" s="256"/>
      <c r="I39" s="256"/>
      <c r="J39" s="310"/>
      <c r="K39" s="310"/>
      <c r="L39" s="312"/>
    </row>
    <row r="40" spans="1:12" ht="11.25" customHeight="1">
      <c r="A40" s="25"/>
      <c r="B40" s="203"/>
      <c r="C40" s="256"/>
      <c r="D40" s="256"/>
      <c r="E40" s="256"/>
      <c r="F40" s="256"/>
      <c r="G40" s="256"/>
      <c r="H40" s="256"/>
      <c r="I40" s="256"/>
      <c r="J40" s="310"/>
      <c r="K40" s="310"/>
      <c r="L40" s="312"/>
    </row>
    <row r="41" spans="1:12" ht="11.25" customHeight="1">
      <c r="A41" s="25"/>
      <c r="B41" s="203"/>
      <c r="C41" s="256"/>
      <c r="D41" s="256"/>
      <c r="E41" s="256"/>
      <c r="F41" s="256"/>
      <c r="G41" s="256"/>
      <c r="H41" s="256"/>
    </row>
    <row r="42" spans="1:12" ht="12.75">
      <c r="A42" s="25"/>
      <c r="B42" s="203"/>
      <c r="J42" s="310"/>
      <c r="K42" s="310"/>
      <c r="L42" s="312"/>
    </row>
    <row r="43" spans="1:12" ht="12.75">
      <c r="A43" s="25"/>
      <c r="B43" s="203"/>
      <c r="C43" s="203"/>
      <c r="D43" s="203"/>
      <c r="E43" s="203"/>
      <c r="F43" s="203"/>
      <c r="G43" s="256"/>
      <c r="H43" s="256"/>
      <c r="I43" s="256"/>
      <c r="J43" s="310"/>
      <c r="K43" s="310"/>
      <c r="L43" s="312"/>
    </row>
    <row r="44" spans="1:12" ht="12.75">
      <c r="A44" s="25"/>
      <c r="B44" s="203"/>
      <c r="C44" s="203"/>
      <c r="D44" s="203"/>
      <c r="E44" s="203"/>
      <c r="F44" s="203"/>
      <c r="G44" s="256"/>
      <c r="H44" s="256"/>
      <c r="I44" s="256"/>
      <c r="J44" s="310"/>
      <c r="K44" s="310"/>
      <c r="L44" s="312"/>
    </row>
    <row r="45" spans="1:12" ht="12.75">
      <c r="A45" s="25"/>
      <c r="B45" s="203"/>
      <c r="C45" s="203"/>
      <c r="D45" s="203"/>
      <c r="E45" s="203"/>
      <c r="F45" s="203"/>
      <c r="G45" s="256"/>
      <c r="H45" s="256"/>
      <c r="I45" s="256"/>
      <c r="J45" s="310"/>
      <c r="K45" s="310"/>
      <c r="L45" s="312"/>
    </row>
    <row r="46" spans="1:12" ht="12.75">
      <c r="A46" s="25"/>
      <c r="B46" s="203"/>
      <c r="C46" s="203"/>
      <c r="D46" s="203"/>
      <c r="E46" s="203"/>
      <c r="F46" s="203"/>
      <c r="G46" s="256"/>
      <c r="H46" s="256"/>
      <c r="I46" s="256"/>
      <c r="J46" s="310"/>
      <c r="K46" s="310"/>
      <c r="L46" s="312"/>
    </row>
    <row r="47" spans="1:12" ht="12.75">
      <c r="A47" s="209"/>
      <c r="B47" s="256"/>
      <c r="C47" s="256"/>
      <c r="D47" s="256"/>
      <c r="E47" s="256"/>
      <c r="F47" s="256"/>
      <c r="G47" s="256"/>
      <c r="H47" s="256"/>
      <c r="I47" s="256"/>
      <c r="J47" s="310"/>
      <c r="K47" s="310"/>
      <c r="L47" s="312"/>
    </row>
    <row r="48" spans="1:12" ht="12.75">
      <c r="A48" s="209"/>
      <c r="B48" s="256"/>
      <c r="C48" s="256"/>
      <c r="D48" s="256"/>
      <c r="E48" s="256"/>
      <c r="F48" s="256"/>
      <c r="G48" s="256"/>
      <c r="H48" s="256"/>
      <c r="I48" s="256"/>
      <c r="J48" s="310"/>
      <c r="K48" s="310"/>
      <c r="L48" s="312"/>
    </row>
    <row r="49" spans="1:12" ht="12.75">
      <c r="A49" s="209"/>
      <c r="B49" s="256"/>
      <c r="C49" s="256"/>
      <c r="D49" s="256"/>
      <c r="E49" s="256"/>
      <c r="F49" s="256"/>
      <c r="G49" s="256"/>
      <c r="H49" s="256"/>
      <c r="I49" s="256"/>
      <c r="J49" s="310"/>
      <c r="K49" s="310"/>
      <c r="L49" s="312"/>
    </row>
    <row r="50" spans="1:12" ht="12.75">
      <c r="A50" s="209"/>
      <c r="B50" s="256"/>
      <c r="C50" s="256"/>
      <c r="D50" s="256"/>
      <c r="E50" s="256"/>
      <c r="F50" s="256"/>
      <c r="G50" s="256"/>
      <c r="H50" s="256"/>
      <c r="I50" s="256"/>
      <c r="J50" s="310"/>
      <c r="K50" s="310"/>
      <c r="L50" s="312"/>
    </row>
    <row r="51" spans="1:12" ht="12.75">
      <c r="A51" s="209"/>
      <c r="B51" s="256"/>
      <c r="C51" s="256"/>
      <c r="D51" s="256"/>
      <c r="E51" s="256"/>
      <c r="F51" s="256"/>
      <c r="G51" s="256"/>
      <c r="H51" s="256"/>
      <c r="I51" s="256"/>
      <c r="J51" s="310"/>
      <c r="K51" s="310"/>
      <c r="L51" s="312"/>
    </row>
    <row r="52" spans="1:12" ht="12.75">
      <c r="A52" s="209"/>
      <c r="B52" s="256"/>
      <c r="C52" s="256"/>
      <c r="D52" s="256"/>
      <c r="E52" s="256"/>
      <c r="F52" s="256"/>
      <c r="G52" s="256"/>
      <c r="H52" s="256"/>
      <c r="I52" s="256"/>
      <c r="J52" s="310"/>
      <c r="K52" s="310"/>
      <c r="L52" s="312"/>
    </row>
    <row r="53" spans="1:12">
      <c r="A53" s="439" t="str">
        <f>"Gráfico N°26: Comparación de la energía interrumpida aproximada por tipo de equipo en "&amp;'1. Resumen'!Q4&amp;" "&amp;'1. Resumen'!Q5</f>
        <v>Gráfico N°26: Comparación de la energía interrumpida aproximada por tipo de equipo en marzo 2018</v>
      </c>
      <c r="B53" s="256"/>
      <c r="C53" s="256"/>
      <c r="D53" s="256"/>
      <c r="E53" s="256"/>
      <c r="F53" s="256"/>
      <c r="G53" s="256"/>
      <c r="H53" s="256"/>
      <c r="I53" s="256"/>
      <c r="J53" s="310"/>
      <c r="K53" s="310"/>
      <c r="L53" s="312"/>
    </row>
    <row r="54" spans="1:12">
      <c r="A54" s="3"/>
      <c r="B54" s="256"/>
      <c r="C54" s="256"/>
      <c r="D54" s="256"/>
      <c r="E54" s="256"/>
      <c r="F54" s="256"/>
      <c r="G54" s="256"/>
      <c r="H54" s="256"/>
      <c r="I54" s="256"/>
      <c r="J54" s="310"/>
      <c r="K54" s="310"/>
      <c r="L54" s="312"/>
    </row>
    <row r="55" spans="1:12" ht="24.75" customHeight="1">
      <c r="A55" s="936" t="s">
        <v>232</v>
      </c>
      <c r="B55" s="936"/>
      <c r="C55" s="936"/>
      <c r="D55" s="936"/>
      <c r="E55" s="936"/>
      <c r="F55" s="936"/>
      <c r="G55" s="936"/>
      <c r="H55" s="936"/>
      <c r="I55" s="936"/>
      <c r="J55" s="936"/>
      <c r="K55" s="310"/>
      <c r="L55" s="312"/>
    </row>
    <row r="56" spans="1:12" ht="11.25" customHeight="1">
      <c r="A56" s="937" t="s">
        <v>233</v>
      </c>
      <c r="B56" s="937"/>
      <c r="C56" s="937"/>
      <c r="D56" s="937"/>
      <c r="E56" s="937"/>
      <c r="F56" s="937"/>
      <c r="G56" s="937"/>
      <c r="H56" s="937"/>
      <c r="I56" s="937"/>
      <c r="J56" s="937"/>
      <c r="K56" s="310"/>
      <c r="L56" s="312"/>
    </row>
    <row r="57" spans="1:12" ht="12.75">
      <c r="A57" s="209"/>
      <c r="B57" s="256"/>
      <c r="C57" s="256"/>
      <c r="D57" s="256"/>
      <c r="E57" s="256"/>
      <c r="F57" s="256"/>
      <c r="G57" s="256"/>
      <c r="H57" s="256"/>
      <c r="I57" s="256"/>
      <c r="J57" s="310"/>
      <c r="K57" s="310"/>
      <c r="L57" s="312"/>
    </row>
    <row r="58" spans="1:12" ht="12.75">
      <c r="A58" s="209"/>
      <c r="B58" s="256"/>
      <c r="C58" s="256"/>
      <c r="D58" s="256"/>
      <c r="E58" s="256"/>
      <c r="F58" s="256"/>
      <c r="G58" s="256"/>
      <c r="H58" s="256"/>
      <c r="I58" s="256"/>
      <c r="J58" s="310"/>
      <c r="K58" s="310"/>
      <c r="L58" s="312"/>
    </row>
    <row r="59" spans="1:12" ht="12.75">
      <c r="A59" s="209"/>
      <c r="B59" s="256"/>
      <c r="C59" s="256"/>
      <c r="D59" s="256"/>
      <c r="E59" s="256"/>
      <c r="F59" s="256"/>
      <c r="G59" s="256"/>
      <c r="H59" s="256"/>
      <c r="I59" s="256"/>
      <c r="J59" s="310"/>
      <c r="K59" s="310"/>
      <c r="L59" s="312"/>
    </row>
    <row r="60" spans="1:12" ht="12.75">
      <c r="A60" s="209"/>
      <c r="B60" s="256"/>
      <c r="C60" s="256"/>
      <c r="D60" s="256"/>
      <c r="E60" s="256"/>
      <c r="F60" s="256"/>
      <c r="G60" s="256"/>
      <c r="H60" s="256"/>
      <c r="I60" s="256"/>
      <c r="J60" s="310"/>
      <c r="K60" s="310"/>
      <c r="L60" s="312"/>
    </row>
    <row r="61" spans="1:12" ht="12.75">
      <c r="A61" s="209"/>
      <c r="B61" s="256"/>
      <c r="C61" s="256"/>
      <c r="D61" s="256"/>
      <c r="E61" s="256"/>
      <c r="F61" s="256"/>
      <c r="G61" s="256"/>
      <c r="H61" s="256"/>
      <c r="I61" s="256"/>
      <c r="J61" s="310"/>
      <c r="K61" s="310"/>
      <c r="L61" s="312"/>
    </row>
    <row r="62" spans="1:12" ht="12.75">
      <c r="A62" s="209"/>
      <c r="B62" s="256"/>
      <c r="C62" s="256"/>
      <c r="D62" s="256"/>
      <c r="E62" s="256"/>
      <c r="F62" s="256"/>
      <c r="G62" s="256"/>
      <c r="H62" s="256"/>
      <c r="I62" s="256"/>
      <c r="J62" s="310"/>
      <c r="K62" s="310"/>
      <c r="L62" s="312"/>
    </row>
    <row r="63" spans="1:12" ht="12.75">
      <c r="A63" s="209"/>
      <c r="B63" s="256"/>
      <c r="C63" s="256"/>
      <c r="D63" s="256"/>
      <c r="E63" s="256"/>
      <c r="F63" s="256"/>
      <c r="G63" s="256"/>
      <c r="H63" s="256"/>
      <c r="I63" s="256"/>
      <c r="J63" s="310"/>
      <c r="K63" s="310"/>
      <c r="L63" s="312"/>
    </row>
    <row r="64" spans="1:12" ht="12.75">
      <c r="A64" s="209"/>
      <c r="B64" s="256"/>
      <c r="C64" s="256"/>
      <c r="D64" s="256"/>
      <c r="E64" s="256"/>
      <c r="F64" s="256"/>
      <c r="G64" s="256"/>
      <c r="H64" s="256"/>
      <c r="I64" s="256"/>
      <c r="J64" s="310"/>
      <c r="K64" s="310"/>
      <c r="L64" s="312"/>
    </row>
    <row r="65" spans="1:12" ht="12.75">
      <c r="A65" s="209"/>
      <c r="B65" s="256"/>
      <c r="C65" s="256"/>
      <c r="D65" s="256"/>
      <c r="E65" s="256"/>
      <c r="F65" s="256"/>
      <c r="G65" s="256"/>
      <c r="H65" s="256"/>
      <c r="I65" s="256"/>
      <c r="J65" s="310"/>
      <c r="K65" s="310"/>
      <c r="L65" s="312"/>
    </row>
    <row r="66" spans="1:12" ht="12.75">
      <c r="A66" s="209"/>
      <c r="B66" s="256"/>
      <c r="C66" s="256"/>
      <c r="D66" s="256"/>
      <c r="E66" s="256"/>
      <c r="F66" s="256"/>
      <c r="G66" s="256"/>
      <c r="H66" s="256"/>
      <c r="I66" s="256"/>
      <c r="J66" s="310"/>
      <c r="K66" s="310"/>
      <c r="L66" s="312"/>
    </row>
    <row r="67" spans="1:12" ht="12.75">
      <c r="A67" s="209"/>
      <c r="B67" s="256"/>
      <c r="C67" s="3"/>
      <c r="D67" s="3"/>
      <c r="E67" s="3"/>
      <c r="F67" s="3"/>
      <c r="G67" s="3"/>
      <c r="H67" s="3"/>
      <c r="I67" s="3"/>
      <c r="J67" s="310"/>
      <c r="K67" s="310"/>
      <c r="L67" s="312"/>
    </row>
    <row r="68" spans="1:12" ht="12.75">
      <c r="A68" s="209"/>
      <c r="B68" s="256"/>
      <c r="C68" s="3"/>
      <c r="D68" s="3"/>
      <c r="E68" s="3"/>
      <c r="F68" s="3"/>
      <c r="G68" s="3"/>
      <c r="H68" s="3"/>
      <c r="I68" s="3"/>
      <c r="J68" s="310"/>
      <c r="K68" s="310"/>
      <c r="L68" s="312"/>
    </row>
    <row r="69" spans="1:12" ht="12.75">
      <c r="A69" s="209"/>
      <c r="B69" s="256"/>
      <c r="C69" s="3"/>
      <c r="D69" s="3"/>
      <c r="E69" s="3"/>
      <c r="F69" s="3"/>
      <c r="G69" s="3"/>
      <c r="H69" s="3"/>
      <c r="I69" s="3"/>
      <c r="J69" s="310"/>
      <c r="K69" s="310"/>
      <c r="L69" s="312"/>
    </row>
    <row r="70" spans="1:12" ht="12.75">
      <c r="A70" s="209"/>
      <c r="B70" s="256"/>
      <c r="C70" s="3"/>
      <c r="D70" s="3"/>
      <c r="E70" s="3"/>
      <c r="F70" s="3"/>
      <c r="G70" s="3"/>
      <c r="H70" s="3"/>
      <c r="I70" s="3"/>
      <c r="J70" s="310"/>
      <c r="K70" s="310"/>
      <c r="L70" s="312"/>
    </row>
    <row r="71" spans="1:12">
      <c r="B71" s="312"/>
      <c r="C71" s="312"/>
      <c r="D71" s="312"/>
      <c r="E71" s="312"/>
      <c r="F71" s="312"/>
      <c r="G71" s="312"/>
      <c r="H71" s="312"/>
      <c r="I71" s="312"/>
      <c r="J71" s="312"/>
      <c r="K71" s="312"/>
      <c r="L71" s="312"/>
    </row>
    <row r="72" spans="1:12">
      <c r="B72" s="312"/>
      <c r="C72" s="312"/>
      <c r="D72" s="312"/>
      <c r="E72" s="312"/>
      <c r="F72" s="312"/>
      <c r="G72" s="312"/>
      <c r="H72" s="312"/>
      <c r="I72" s="312"/>
      <c r="J72" s="312"/>
      <c r="K72" s="312"/>
      <c r="L72" s="312"/>
    </row>
    <row r="73" spans="1:12">
      <c r="B73" s="312"/>
      <c r="C73" s="312"/>
      <c r="D73" s="312"/>
      <c r="E73" s="312"/>
      <c r="F73" s="312"/>
      <c r="G73" s="312"/>
      <c r="H73" s="312"/>
      <c r="I73" s="312"/>
      <c r="J73" s="312"/>
      <c r="K73" s="312"/>
      <c r="L73" s="312"/>
    </row>
    <row r="74" spans="1:12">
      <c r="B74" s="312"/>
      <c r="C74" s="312"/>
      <c r="D74" s="312"/>
      <c r="E74" s="312"/>
      <c r="F74" s="312"/>
      <c r="G74" s="312"/>
      <c r="H74" s="312"/>
      <c r="I74" s="312"/>
      <c r="J74" s="312"/>
      <c r="K74" s="312"/>
      <c r="L74" s="312"/>
    </row>
    <row r="75" spans="1:12">
      <c r="B75" s="312"/>
      <c r="C75" s="312"/>
      <c r="D75" s="312"/>
      <c r="E75" s="312"/>
      <c r="F75" s="312"/>
      <c r="G75" s="312"/>
      <c r="H75" s="312"/>
      <c r="I75" s="312"/>
      <c r="J75" s="312"/>
      <c r="K75" s="312"/>
      <c r="L75" s="312"/>
    </row>
    <row r="76" spans="1:12">
      <c r="B76" s="312"/>
      <c r="C76" s="312"/>
      <c r="D76" s="312"/>
      <c r="E76" s="312"/>
      <c r="F76" s="312"/>
      <c r="G76" s="312"/>
      <c r="H76" s="312"/>
      <c r="I76" s="312"/>
      <c r="J76" s="312"/>
      <c r="K76" s="312"/>
      <c r="L76" s="312"/>
    </row>
    <row r="77" spans="1:12">
      <c r="B77" s="312"/>
      <c r="C77" s="312"/>
      <c r="D77" s="312"/>
      <c r="E77" s="312"/>
      <c r="F77" s="312"/>
      <c r="G77" s="312"/>
      <c r="H77" s="312"/>
      <c r="I77" s="312"/>
      <c r="J77" s="312"/>
      <c r="K77" s="312"/>
      <c r="L77" s="312"/>
    </row>
    <row r="78" spans="1:12">
      <c r="B78" s="312"/>
      <c r="C78" s="312"/>
      <c r="D78" s="312"/>
      <c r="E78" s="312"/>
      <c r="F78" s="312"/>
      <c r="G78" s="312"/>
      <c r="H78" s="312"/>
      <c r="I78" s="312"/>
      <c r="J78" s="312"/>
      <c r="K78" s="312"/>
      <c r="L78" s="312"/>
    </row>
    <row r="79" spans="1:12">
      <c r="B79" s="312"/>
      <c r="C79" s="312"/>
      <c r="D79" s="312"/>
      <c r="E79" s="312"/>
      <c r="F79" s="312"/>
      <c r="G79" s="312"/>
      <c r="H79" s="312"/>
      <c r="I79" s="312"/>
      <c r="J79" s="312"/>
      <c r="K79" s="312"/>
      <c r="L79" s="312"/>
    </row>
    <row r="80" spans="1:12">
      <c r="B80" s="312"/>
      <c r="C80" s="312"/>
      <c r="D80" s="312"/>
      <c r="E80" s="312"/>
      <c r="F80" s="312"/>
      <c r="G80" s="312"/>
      <c r="H80" s="312"/>
      <c r="I80" s="312"/>
      <c r="J80" s="312"/>
      <c r="K80" s="312"/>
      <c r="L80" s="312"/>
    </row>
    <row r="81" spans="2:12">
      <c r="B81" s="312"/>
      <c r="C81" s="312"/>
      <c r="D81" s="312"/>
      <c r="E81" s="312"/>
      <c r="F81" s="312"/>
      <c r="G81" s="312"/>
      <c r="H81" s="312"/>
      <c r="I81" s="312"/>
      <c r="J81" s="312"/>
      <c r="K81" s="312"/>
      <c r="L81" s="312"/>
    </row>
    <row r="82" spans="2:12">
      <c r="B82" s="312"/>
      <c r="C82" s="312"/>
      <c r="D82" s="312"/>
      <c r="E82" s="312"/>
      <c r="F82" s="312"/>
      <c r="G82" s="312"/>
      <c r="H82" s="312"/>
      <c r="I82" s="312"/>
      <c r="J82" s="312"/>
      <c r="K82" s="312"/>
      <c r="L82" s="312"/>
    </row>
    <row r="83" spans="2:12">
      <c r="B83" s="312"/>
      <c r="C83" s="312"/>
      <c r="D83" s="312"/>
      <c r="E83" s="312"/>
      <c r="F83" s="312"/>
      <c r="G83" s="312"/>
      <c r="H83" s="312"/>
      <c r="I83" s="312"/>
      <c r="J83" s="312"/>
      <c r="K83" s="312"/>
      <c r="L83" s="312"/>
    </row>
    <row r="84" spans="2:12">
      <c r="B84" s="312"/>
      <c r="C84" s="312"/>
      <c r="D84" s="312"/>
      <c r="E84" s="312"/>
      <c r="F84" s="312"/>
      <c r="G84" s="312"/>
      <c r="H84" s="312"/>
      <c r="I84" s="312"/>
      <c r="J84" s="312"/>
      <c r="K84" s="312"/>
      <c r="L84" s="312"/>
    </row>
    <row r="85" spans="2:12">
      <c r="B85" s="312"/>
      <c r="C85" s="312"/>
      <c r="D85" s="312"/>
      <c r="E85" s="312"/>
      <c r="F85" s="312"/>
      <c r="G85" s="312"/>
      <c r="H85" s="312"/>
      <c r="I85" s="312"/>
      <c r="J85" s="312"/>
      <c r="K85" s="312"/>
      <c r="L85" s="312"/>
    </row>
    <row r="86" spans="2:12">
      <c r="B86" s="312"/>
      <c r="C86" s="312"/>
      <c r="D86" s="312"/>
      <c r="E86" s="312"/>
      <c r="F86" s="312"/>
      <c r="G86" s="312"/>
      <c r="H86" s="312"/>
      <c r="I86" s="312"/>
      <c r="J86" s="312"/>
      <c r="K86" s="312"/>
      <c r="L86" s="312"/>
    </row>
    <row r="87" spans="2:12">
      <c r="B87" s="312"/>
      <c r="C87" s="312"/>
      <c r="D87" s="312"/>
      <c r="E87" s="312"/>
      <c r="F87" s="312"/>
      <c r="G87" s="312"/>
      <c r="H87" s="312"/>
      <c r="I87" s="312"/>
      <c r="J87" s="312"/>
      <c r="K87" s="312"/>
      <c r="L87" s="312"/>
    </row>
    <row r="88" spans="2:12">
      <c r="B88" s="312"/>
      <c r="C88" s="312"/>
      <c r="D88" s="312"/>
      <c r="E88" s="312"/>
      <c r="F88" s="312"/>
      <c r="G88" s="312"/>
      <c r="H88" s="312"/>
      <c r="I88" s="312"/>
      <c r="J88" s="312"/>
      <c r="K88" s="312"/>
      <c r="L88" s="312"/>
    </row>
    <row r="89" spans="2:12">
      <c r="B89" s="312"/>
      <c r="C89" s="312"/>
      <c r="D89" s="312"/>
      <c r="E89" s="312"/>
      <c r="F89" s="312"/>
      <c r="G89" s="312"/>
      <c r="H89" s="312"/>
      <c r="I89" s="312"/>
      <c r="J89" s="312"/>
      <c r="K89" s="312"/>
      <c r="L89" s="312"/>
    </row>
    <row r="90" spans="2:12">
      <c r="B90" s="312"/>
      <c r="C90" s="312"/>
      <c r="D90" s="312"/>
      <c r="E90" s="312"/>
      <c r="F90" s="312"/>
      <c r="G90" s="312"/>
      <c r="H90" s="312"/>
      <c r="I90" s="312"/>
      <c r="J90" s="312"/>
      <c r="K90" s="312"/>
      <c r="L90" s="312"/>
    </row>
    <row r="91" spans="2:12">
      <c r="B91" s="312"/>
      <c r="C91" s="312"/>
      <c r="D91" s="312"/>
      <c r="E91" s="312"/>
      <c r="F91" s="312"/>
      <c r="G91" s="312"/>
      <c r="H91" s="312"/>
      <c r="I91" s="312"/>
      <c r="J91" s="312"/>
      <c r="K91" s="312"/>
      <c r="L91" s="312"/>
    </row>
    <row r="92" spans="2:12">
      <c r="B92" s="312"/>
      <c r="C92" s="312"/>
      <c r="D92" s="312"/>
      <c r="E92" s="312"/>
      <c r="F92" s="312"/>
      <c r="G92" s="312"/>
      <c r="H92" s="312"/>
      <c r="I92" s="312"/>
      <c r="J92" s="312"/>
      <c r="K92" s="312"/>
      <c r="L92" s="312"/>
    </row>
    <row r="93" spans="2:12">
      <c r="B93" s="312"/>
      <c r="C93" s="312"/>
      <c r="D93" s="312"/>
      <c r="E93" s="312"/>
      <c r="F93" s="312"/>
      <c r="G93" s="312"/>
      <c r="H93" s="312"/>
      <c r="I93" s="312"/>
      <c r="J93" s="312"/>
      <c r="K93" s="312"/>
      <c r="L93" s="312"/>
    </row>
    <row r="94" spans="2:12">
      <c r="B94" s="312"/>
      <c r="C94" s="312"/>
      <c r="D94" s="312"/>
      <c r="E94" s="312"/>
      <c r="F94" s="312"/>
      <c r="G94" s="312"/>
      <c r="H94" s="312"/>
      <c r="I94" s="312"/>
      <c r="J94" s="312"/>
      <c r="K94" s="312"/>
      <c r="L94" s="312"/>
    </row>
    <row r="95" spans="2:12">
      <c r="B95" s="312"/>
      <c r="C95" s="312"/>
      <c r="D95" s="312"/>
      <c r="E95" s="312"/>
      <c r="F95" s="312"/>
      <c r="G95" s="312"/>
      <c r="H95" s="312"/>
      <c r="I95" s="312"/>
      <c r="J95" s="312"/>
      <c r="K95" s="312"/>
      <c r="L95" s="312"/>
    </row>
    <row r="96" spans="2:12">
      <c r="B96" s="312"/>
      <c r="C96" s="312"/>
      <c r="D96" s="312"/>
      <c r="E96" s="312"/>
      <c r="F96" s="312"/>
      <c r="G96" s="312"/>
      <c r="H96" s="312"/>
      <c r="I96" s="312"/>
      <c r="J96" s="312"/>
      <c r="K96" s="312"/>
      <c r="L96" s="312"/>
    </row>
    <row r="97" spans="2:12">
      <c r="B97" s="312"/>
      <c r="C97" s="312"/>
      <c r="D97" s="312"/>
      <c r="E97" s="312"/>
      <c r="F97" s="312"/>
      <c r="G97" s="312"/>
      <c r="H97" s="312"/>
      <c r="I97" s="312"/>
      <c r="J97" s="312"/>
      <c r="K97" s="312"/>
      <c r="L97" s="312"/>
    </row>
    <row r="98" spans="2:12">
      <c r="B98" s="312"/>
      <c r="C98" s="312"/>
      <c r="D98" s="312"/>
      <c r="E98" s="312"/>
      <c r="F98" s="312"/>
      <c r="G98" s="312"/>
      <c r="H98" s="312"/>
      <c r="I98" s="312"/>
      <c r="J98" s="312"/>
      <c r="K98" s="312"/>
      <c r="L98" s="312"/>
    </row>
    <row r="99" spans="2:12">
      <c r="B99" s="312"/>
      <c r="C99" s="312"/>
      <c r="D99" s="312"/>
      <c r="E99" s="312"/>
      <c r="F99" s="312"/>
      <c r="G99" s="312"/>
      <c r="H99" s="312"/>
      <c r="I99" s="312"/>
      <c r="J99" s="312"/>
      <c r="K99" s="312"/>
      <c r="L99" s="312"/>
    </row>
    <row r="100" spans="2:12">
      <c r="B100" s="312"/>
      <c r="C100" s="312"/>
      <c r="D100" s="312"/>
      <c r="E100" s="312"/>
      <c r="F100" s="312"/>
      <c r="G100" s="312"/>
      <c r="H100" s="312"/>
      <c r="I100" s="312"/>
      <c r="J100" s="312"/>
      <c r="K100" s="312"/>
      <c r="L100" s="312"/>
    </row>
    <row r="101" spans="2:12">
      <c r="B101" s="312"/>
      <c r="C101" s="312"/>
      <c r="D101" s="312"/>
      <c r="E101" s="312"/>
      <c r="F101" s="312"/>
      <c r="G101" s="312"/>
      <c r="H101" s="312"/>
      <c r="I101" s="312"/>
      <c r="J101" s="312"/>
      <c r="K101" s="312"/>
      <c r="L101" s="312"/>
    </row>
    <row r="102" spans="2:12">
      <c r="B102" s="312"/>
      <c r="C102" s="312"/>
      <c r="D102" s="312"/>
      <c r="E102" s="312"/>
      <c r="F102" s="312"/>
      <c r="G102" s="312"/>
      <c r="H102" s="312"/>
      <c r="I102" s="312"/>
      <c r="J102" s="312"/>
      <c r="K102" s="312"/>
      <c r="L102" s="312"/>
    </row>
    <row r="103" spans="2:12">
      <c r="B103" s="312"/>
      <c r="C103" s="312"/>
      <c r="D103" s="312"/>
      <c r="E103" s="312"/>
      <c r="F103" s="312"/>
      <c r="G103" s="312"/>
      <c r="H103" s="312"/>
      <c r="I103" s="312"/>
      <c r="J103" s="312"/>
      <c r="K103" s="312"/>
      <c r="L103" s="312"/>
    </row>
    <row r="104" spans="2:12">
      <c r="B104" s="312"/>
      <c r="C104" s="312"/>
      <c r="D104" s="312"/>
      <c r="E104" s="312"/>
      <c r="F104" s="312"/>
      <c r="G104" s="312"/>
      <c r="H104" s="312"/>
      <c r="I104" s="312"/>
      <c r="J104" s="312"/>
      <c r="K104" s="312"/>
      <c r="L104" s="312"/>
    </row>
    <row r="105" spans="2:12">
      <c r="B105" s="312"/>
      <c r="C105" s="312"/>
      <c r="D105" s="312"/>
      <c r="E105" s="312"/>
      <c r="F105" s="312"/>
      <c r="G105" s="312"/>
      <c r="H105" s="312"/>
      <c r="I105" s="312"/>
      <c r="J105" s="312"/>
      <c r="K105" s="312"/>
      <c r="L105" s="312"/>
    </row>
    <row r="106" spans="2:12">
      <c r="B106" s="312"/>
      <c r="C106" s="312"/>
      <c r="D106" s="312"/>
      <c r="E106" s="312"/>
      <c r="F106" s="312"/>
      <c r="G106" s="312"/>
      <c r="H106" s="312"/>
      <c r="I106" s="312"/>
      <c r="J106" s="312"/>
      <c r="K106" s="312"/>
      <c r="L106" s="312"/>
    </row>
    <row r="107" spans="2:12">
      <c r="B107" s="312"/>
      <c r="C107" s="312"/>
      <c r="D107" s="312"/>
      <c r="E107" s="312"/>
      <c r="F107" s="312"/>
      <c r="G107" s="312"/>
      <c r="H107" s="312"/>
      <c r="I107" s="312"/>
      <c r="J107" s="312"/>
      <c r="K107" s="312"/>
      <c r="L107" s="312"/>
    </row>
    <row r="108" spans="2:12">
      <c r="B108" s="312"/>
      <c r="C108" s="312"/>
      <c r="D108" s="312"/>
      <c r="E108" s="312"/>
      <c r="F108" s="312"/>
      <c r="G108" s="312"/>
      <c r="H108" s="312"/>
      <c r="I108" s="312"/>
      <c r="J108" s="312"/>
      <c r="K108" s="312"/>
      <c r="L108" s="312"/>
    </row>
    <row r="109" spans="2:12">
      <c r="B109" s="312"/>
      <c r="C109" s="312"/>
      <c r="D109" s="312"/>
      <c r="E109" s="312"/>
      <c r="F109" s="312"/>
      <c r="G109" s="312"/>
      <c r="H109" s="312"/>
      <c r="I109" s="312"/>
      <c r="J109" s="312"/>
      <c r="K109" s="312"/>
      <c r="L109" s="312"/>
    </row>
    <row r="110" spans="2:12">
      <c r="B110" s="312"/>
      <c r="C110" s="312"/>
      <c r="D110" s="312"/>
      <c r="E110" s="312"/>
      <c r="F110" s="312"/>
      <c r="G110" s="312"/>
      <c r="H110" s="312"/>
      <c r="I110" s="312"/>
      <c r="J110" s="312"/>
      <c r="K110" s="312"/>
      <c r="L110" s="312"/>
    </row>
    <row r="111" spans="2:12">
      <c r="B111" s="312"/>
      <c r="C111" s="312"/>
      <c r="D111" s="312"/>
      <c r="E111" s="312"/>
      <c r="F111" s="312"/>
      <c r="G111" s="312"/>
      <c r="H111" s="312"/>
      <c r="I111" s="312"/>
      <c r="J111" s="312"/>
      <c r="K111" s="312"/>
      <c r="L111" s="312"/>
    </row>
    <row r="112" spans="2:12">
      <c r="B112" s="312"/>
      <c r="C112" s="312"/>
      <c r="D112" s="312"/>
      <c r="E112" s="312"/>
      <c r="F112" s="312"/>
      <c r="G112" s="312"/>
      <c r="H112" s="312"/>
      <c r="I112" s="312"/>
      <c r="J112" s="312"/>
      <c r="K112" s="312"/>
      <c r="L112" s="312"/>
    </row>
    <row r="113" spans="2:12">
      <c r="B113" s="312"/>
      <c r="C113" s="312"/>
      <c r="D113" s="312"/>
      <c r="E113" s="312"/>
      <c r="F113" s="312"/>
      <c r="G113" s="312"/>
      <c r="H113" s="312"/>
      <c r="I113" s="312"/>
      <c r="J113" s="312"/>
      <c r="K113" s="312"/>
      <c r="L113" s="312"/>
    </row>
    <row r="114" spans="2:12">
      <c r="B114" s="312"/>
      <c r="C114" s="312"/>
      <c r="D114" s="312"/>
      <c r="E114" s="312"/>
      <c r="F114" s="312"/>
      <c r="G114" s="312"/>
      <c r="H114" s="312"/>
      <c r="I114" s="312"/>
      <c r="J114" s="312"/>
      <c r="K114" s="312"/>
      <c r="L114" s="312"/>
    </row>
    <row r="115" spans="2:12">
      <c r="B115" s="312"/>
      <c r="C115" s="312"/>
      <c r="D115" s="312"/>
      <c r="E115" s="312"/>
      <c r="F115" s="312"/>
      <c r="G115" s="312"/>
      <c r="H115" s="312"/>
      <c r="I115" s="312"/>
      <c r="J115" s="312"/>
      <c r="K115" s="312"/>
      <c r="L115" s="312"/>
    </row>
    <row r="116" spans="2:12">
      <c r="B116" s="312"/>
      <c r="C116" s="312"/>
      <c r="D116" s="312"/>
      <c r="E116" s="312"/>
      <c r="F116" s="312"/>
      <c r="G116" s="312"/>
      <c r="H116" s="312"/>
      <c r="I116" s="312"/>
      <c r="J116" s="312"/>
      <c r="K116" s="312"/>
      <c r="L116" s="312"/>
    </row>
    <row r="117" spans="2:12">
      <c r="B117" s="312"/>
      <c r="C117" s="312"/>
      <c r="D117" s="312"/>
      <c r="E117" s="312"/>
      <c r="F117" s="312"/>
      <c r="G117" s="312"/>
      <c r="H117" s="312"/>
      <c r="I117" s="312"/>
      <c r="J117" s="312"/>
      <c r="K117" s="312"/>
      <c r="L117" s="312"/>
    </row>
    <row r="118" spans="2:12">
      <c r="B118" s="312"/>
      <c r="C118" s="312"/>
      <c r="D118" s="312"/>
      <c r="E118" s="312"/>
      <c r="F118" s="312"/>
      <c r="G118" s="312"/>
      <c r="H118" s="312"/>
      <c r="I118" s="312"/>
      <c r="J118" s="312"/>
      <c r="K118" s="312"/>
      <c r="L118" s="312"/>
    </row>
    <row r="119" spans="2:12">
      <c r="B119" s="312"/>
      <c r="C119" s="312"/>
      <c r="D119" s="312"/>
      <c r="E119" s="312"/>
      <c r="F119" s="312"/>
      <c r="G119" s="312"/>
      <c r="H119" s="312"/>
      <c r="I119" s="312"/>
      <c r="J119" s="312"/>
      <c r="K119" s="312"/>
      <c r="L119" s="312"/>
    </row>
    <row r="120" spans="2:12">
      <c r="B120" s="312"/>
      <c r="C120" s="312"/>
      <c r="D120" s="312"/>
      <c r="E120" s="312"/>
      <c r="F120" s="312"/>
      <c r="G120" s="312"/>
      <c r="H120" s="312"/>
      <c r="I120" s="312"/>
      <c r="J120" s="312"/>
      <c r="K120" s="312"/>
      <c r="L120" s="312"/>
    </row>
    <row r="121" spans="2:12">
      <c r="B121" s="312"/>
      <c r="C121" s="312"/>
      <c r="D121" s="312"/>
      <c r="E121" s="312"/>
      <c r="F121" s="312"/>
      <c r="G121" s="312"/>
      <c r="H121" s="312"/>
      <c r="I121" s="312"/>
      <c r="J121" s="312"/>
      <c r="K121" s="312"/>
      <c r="L121" s="312"/>
    </row>
    <row r="122" spans="2:12">
      <c r="B122" s="312"/>
      <c r="C122" s="312"/>
      <c r="D122" s="312"/>
      <c r="E122" s="312"/>
      <c r="F122" s="312"/>
      <c r="G122" s="312"/>
      <c r="H122" s="312"/>
      <c r="I122" s="312"/>
      <c r="J122" s="312"/>
      <c r="K122" s="312"/>
      <c r="L122" s="312"/>
    </row>
    <row r="123" spans="2:12">
      <c r="B123" s="312"/>
      <c r="C123" s="312"/>
      <c r="D123" s="312"/>
      <c r="E123" s="312"/>
      <c r="F123" s="312"/>
      <c r="G123" s="312"/>
      <c r="H123" s="312"/>
      <c r="I123" s="312"/>
      <c r="J123" s="312"/>
      <c r="K123" s="312"/>
      <c r="L123" s="312"/>
    </row>
    <row r="124" spans="2:12">
      <c r="B124" s="312"/>
      <c r="C124" s="312"/>
      <c r="D124" s="312"/>
      <c r="E124" s="312"/>
      <c r="F124" s="312"/>
      <c r="G124" s="312"/>
      <c r="H124" s="312"/>
      <c r="I124" s="312"/>
      <c r="J124" s="312"/>
      <c r="K124" s="312"/>
      <c r="L124" s="312"/>
    </row>
    <row r="125" spans="2:12">
      <c r="B125" s="312"/>
      <c r="C125" s="312"/>
      <c r="D125" s="312"/>
      <c r="E125" s="312"/>
      <c r="F125" s="312"/>
      <c r="G125" s="312"/>
      <c r="H125" s="312"/>
      <c r="I125" s="312"/>
      <c r="J125" s="312"/>
      <c r="K125" s="312"/>
      <c r="L125" s="312"/>
    </row>
    <row r="126" spans="2:12">
      <c r="B126" s="312"/>
      <c r="C126" s="312"/>
      <c r="D126" s="312"/>
      <c r="E126" s="312"/>
      <c r="F126" s="312"/>
      <c r="G126" s="312"/>
      <c r="H126" s="312"/>
      <c r="I126" s="312"/>
      <c r="J126" s="312"/>
      <c r="K126" s="312"/>
      <c r="L126" s="312"/>
    </row>
    <row r="127" spans="2:12">
      <c r="B127" s="312"/>
      <c r="C127" s="312"/>
      <c r="D127" s="312"/>
      <c r="E127" s="312"/>
      <c r="F127" s="312"/>
      <c r="G127" s="312"/>
      <c r="H127" s="312"/>
      <c r="I127" s="312"/>
      <c r="J127" s="312"/>
      <c r="K127" s="312"/>
      <c r="L127" s="312"/>
    </row>
    <row r="128" spans="2:12">
      <c r="B128" s="312"/>
      <c r="C128" s="312"/>
      <c r="D128" s="312"/>
      <c r="E128" s="312"/>
      <c r="F128" s="312"/>
      <c r="G128" s="312"/>
      <c r="H128" s="312"/>
      <c r="I128" s="312"/>
      <c r="J128" s="312"/>
      <c r="K128" s="312"/>
      <c r="L128" s="312"/>
    </row>
    <row r="129" spans="2:12">
      <c r="B129" s="312"/>
      <c r="C129" s="312"/>
      <c r="D129" s="312"/>
      <c r="E129" s="312"/>
      <c r="F129" s="312"/>
      <c r="G129" s="312"/>
      <c r="H129" s="312"/>
      <c r="I129" s="312"/>
      <c r="J129" s="312"/>
      <c r="K129" s="312"/>
      <c r="L129" s="312"/>
    </row>
    <row r="130" spans="2:12">
      <c r="B130" s="312"/>
      <c r="C130" s="312"/>
      <c r="D130" s="312"/>
      <c r="E130" s="312"/>
      <c r="F130" s="312"/>
      <c r="G130" s="312"/>
      <c r="H130" s="312"/>
      <c r="I130" s="312"/>
      <c r="J130" s="312"/>
      <c r="K130" s="312"/>
      <c r="L130" s="312"/>
    </row>
    <row r="131" spans="2:12">
      <c r="B131" s="312"/>
      <c r="C131" s="312"/>
      <c r="D131" s="312"/>
      <c r="E131" s="312"/>
      <c r="F131" s="312"/>
      <c r="G131" s="312"/>
      <c r="H131" s="312"/>
      <c r="I131" s="312"/>
      <c r="J131" s="312"/>
      <c r="K131" s="312"/>
      <c r="L131" s="312"/>
    </row>
    <row r="132" spans="2:12">
      <c r="B132" s="312"/>
      <c r="C132" s="312"/>
      <c r="D132" s="312"/>
      <c r="E132" s="312"/>
      <c r="F132" s="312"/>
      <c r="G132" s="312"/>
      <c r="H132" s="312"/>
      <c r="I132" s="312"/>
      <c r="J132" s="312"/>
      <c r="K132" s="312"/>
      <c r="L132" s="312"/>
    </row>
    <row r="133" spans="2:12">
      <c r="B133" s="312"/>
      <c r="C133" s="312"/>
      <c r="D133" s="312"/>
      <c r="E133" s="312"/>
      <c r="F133" s="312"/>
      <c r="G133" s="312"/>
      <c r="H133" s="312"/>
      <c r="I133" s="312"/>
      <c r="J133" s="312"/>
      <c r="K133" s="312"/>
      <c r="L133" s="312"/>
    </row>
    <row r="134" spans="2:12">
      <c r="B134" s="312"/>
      <c r="C134" s="312"/>
      <c r="D134" s="312"/>
      <c r="E134" s="312"/>
      <c r="F134" s="312"/>
      <c r="G134" s="312"/>
      <c r="H134" s="312"/>
      <c r="I134" s="312"/>
      <c r="J134" s="312"/>
      <c r="K134" s="312"/>
      <c r="L134" s="312"/>
    </row>
    <row r="135" spans="2:12">
      <c r="B135" s="312"/>
      <c r="C135" s="312"/>
      <c r="D135" s="312"/>
      <c r="E135" s="312"/>
      <c r="F135" s="312"/>
      <c r="G135" s="312"/>
      <c r="H135" s="312"/>
      <c r="I135" s="312"/>
      <c r="J135" s="312"/>
      <c r="K135" s="312"/>
      <c r="L135" s="312"/>
    </row>
    <row r="136" spans="2:12">
      <c r="B136" s="312"/>
      <c r="C136" s="312"/>
      <c r="D136" s="312"/>
      <c r="E136" s="312"/>
      <c r="F136" s="312"/>
      <c r="G136" s="312"/>
      <c r="H136" s="312"/>
      <c r="I136" s="312"/>
      <c r="J136" s="312"/>
      <c r="K136" s="312"/>
      <c r="L136" s="312"/>
    </row>
    <row r="137" spans="2:12">
      <c r="B137" s="312"/>
      <c r="C137" s="312"/>
      <c r="D137" s="312"/>
      <c r="E137" s="312"/>
      <c r="F137" s="312"/>
      <c r="G137" s="312"/>
      <c r="H137" s="312"/>
      <c r="I137" s="312"/>
      <c r="J137" s="312"/>
      <c r="K137" s="312"/>
      <c r="L137" s="312"/>
    </row>
    <row r="138" spans="2:12">
      <c r="B138" s="312"/>
      <c r="C138" s="312"/>
      <c r="D138" s="312"/>
      <c r="E138" s="312"/>
      <c r="F138" s="312"/>
      <c r="G138" s="312"/>
      <c r="H138" s="312"/>
      <c r="I138" s="312"/>
      <c r="J138" s="312"/>
      <c r="K138" s="312"/>
      <c r="L138" s="312"/>
    </row>
    <row r="139" spans="2:12">
      <c r="B139" s="312"/>
      <c r="C139" s="312"/>
      <c r="D139" s="312"/>
      <c r="E139" s="312"/>
      <c r="F139" s="312"/>
      <c r="G139" s="312"/>
      <c r="H139" s="312"/>
      <c r="I139" s="312"/>
      <c r="J139" s="312"/>
      <c r="K139" s="312"/>
      <c r="L139" s="312"/>
    </row>
    <row r="140" spans="2:12">
      <c r="B140" s="312"/>
      <c r="C140" s="312"/>
      <c r="D140" s="312"/>
      <c r="E140" s="312"/>
      <c r="F140" s="312"/>
      <c r="G140" s="312"/>
      <c r="H140" s="312"/>
      <c r="I140" s="312"/>
      <c r="J140" s="312"/>
      <c r="K140" s="312"/>
      <c r="L140" s="312"/>
    </row>
    <row r="141" spans="2:12">
      <c r="B141" s="312"/>
      <c r="C141" s="312"/>
      <c r="D141" s="312"/>
      <c r="E141" s="312"/>
      <c r="F141" s="312"/>
      <c r="G141" s="312"/>
      <c r="H141" s="312"/>
      <c r="I141" s="312"/>
      <c r="J141" s="312"/>
      <c r="K141" s="312"/>
      <c r="L141" s="312"/>
    </row>
    <row r="142" spans="2:12">
      <c r="B142" s="312"/>
      <c r="C142" s="312"/>
      <c r="D142" s="312"/>
      <c r="E142" s="312"/>
      <c r="F142" s="312"/>
      <c r="G142" s="312"/>
      <c r="H142" s="312"/>
      <c r="I142" s="312"/>
      <c r="J142" s="312"/>
      <c r="K142" s="312"/>
      <c r="L142" s="312"/>
    </row>
    <row r="143" spans="2:12">
      <c r="B143" s="312"/>
      <c r="C143" s="312"/>
      <c r="D143" s="312"/>
      <c r="E143" s="312"/>
      <c r="F143" s="312"/>
      <c r="G143" s="312"/>
      <c r="H143" s="312"/>
      <c r="I143" s="312"/>
      <c r="J143" s="312"/>
      <c r="K143" s="312"/>
      <c r="L143" s="312"/>
    </row>
    <row r="144" spans="2:12">
      <c r="B144" s="312"/>
      <c r="C144" s="312"/>
      <c r="D144" s="312"/>
      <c r="E144" s="312"/>
      <c r="F144" s="312"/>
      <c r="G144" s="312"/>
      <c r="H144" s="312"/>
      <c r="I144" s="312"/>
      <c r="J144" s="312"/>
      <c r="K144" s="312"/>
      <c r="L144" s="312"/>
    </row>
    <row r="145" spans="2:12">
      <c r="B145" s="312"/>
      <c r="C145" s="312"/>
      <c r="D145" s="312"/>
      <c r="E145" s="312"/>
      <c r="F145" s="312"/>
      <c r="G145" s="312"/>
      <c r="H145" s="312"/>
      <c r="I145" s="312"/>
      <c r="J145" s="312"/>
      <c r="K145" s="312"/>
      <c r="L145" s="312"/>
    </row>
    <row r="146" spans="2:12">
      <c r="B146" s="312"/>
      <c r="C146" s="312"/>
      <c r="D146" s="312"/>
      <c r="E146" s="312"/>
      <c r="F146" s="312"/>
      <c r="G146" s="312"/>
      <c r="H146" s="312"/>
      <c r="I146" s="312"/>
      <c r="J146" s="312"/>
      <c r="K146" s="312"/>
      <c r="L146" s="312"/>
    </row>
    <row r="147" spans="2:12">
      <c r="B147" s="312"/>
      <c r="C147" s="312"/>
      <c r="D147" s="312"/>
      <c r="E147" s="312"/>
      <c r="F147" s="312"/>
      <c r="G147" s="312"/>
      <c r="H147" s="312"/>
      <c r="I147" s="312"/>
      <c r="J147" s="312"/>
      <c r="K147" s="312"/>
      <c r="L147" s="312"/>
    </row>
    <row r="148" spans="2:12">
      <c r="B148" s="312"/>
      <c r="C148" s="312"/>
      <c r="D148" s="312"/>
      <c r="E148" s="312"/>
      <c r="F148" s="312"/>
      <c r="G148" s="312"/>
      <c r="H148" s="312"/>
      <c r="I148" s="312"/>
      <c r="J148" s="312"/>
      <c r="K148" s="312"/>
      <c r="L148" s="312"/>
    </row>
    <row r="149" spans="2:12">
      <c r="B149" s="312"/>
      <c r="C149" s="312"/>
      <c r="D149" s="312"/>
      <c r="E149" s="312"/>
      <c r="F149" s="312"/>
      <c r="G149" s="312"/>
      <c r="H149" s="312"/>
      <c r="I149" s="312"/>
      <c r="J149" s="312"/>
      <c r="K149" s="312"/>
      <c r="L149" s="312"/>
    </row>
    <row r="150" spans="2:12">
      <c r="B150" s="312"/>
      <c r="C150" s="312"/>
      <c r="D150" s="312"/>
      <c r="E150" s="312"/>
      <c r="F150" s="312"/>
      <c r="G150" s="312"/>
      <c r="H150" s="312"/>
      <c r="I150" s="312"/>
      <c r="J150" s="312"/>
      <c r="K150" s="312"/>
      <c r="L150" s="312"/>
    </row>
    <row r="151" spans="2:12">
      <c r="B151" s="312"/>
      <c r="C151" s="312"/>
      <c r="D151" s="312"/>
      <c r="E151" s="312"/>
      <c r="F151" s="312"/>
      <c r="G151" s="312"/>
      <c r="H151" s="312"/>
      <c r="I151" s="312"/>
      <c r="J151" s="312"/>
      <c r="K151" s="312"/>
      <c r="L151" s="312"/>
    </row>
    <row r="152" spans="2:12">
      <c r="B152" s="312"/>
      <c r="C152" s="312"/>
      <c r="D152" s="312"/>
      <c r="E152" s="312"/>
      <c r="F152" s="312"/>
      <c r="G152" s="312"/>
      <c r="H152" s="312"/>
      <c r="I152" s="312"/>
      <c r="J152" s="312"/>
      <c r="K152" s="312"/>
      <c r="L152" s="312"/>
    </row>
    <row r="153" spans="2:12">
      <c r="B153" s="312"/>
      <c r="C153" s="312"/>
      <c r="D153" s="312"/>
      <c r="E153" s="312"/>
      <c r="F153" s="312"/>
      <c r="G153" s="312"/>
      <c r="H153" s="312"/>
      <c r="I153" s="312"/>
      <c r="J153" s="312"/>
      <c r="K153" s="312"/>
      <c r="L153" s="312"/>
    </row>
    <row r="154" spans="2:12">
      <c r="B154" s="312"/>
      <c r="C154" s="312"/>
      <c r="D154" s="312"/>
      <c r="E154" s="312"/>
      <c r="F154" s="312"/>
      <c r="G154" s="312"/>
      <c r="H154" s="312"/>
      <c r="I154" s="312"/>
      <c r="J154" s="312"/>
      <c r="K154" s="312"/>
      <c r="L154" s="312"/>
    </row>
    <row r="155" spans="2:12">
      <c r="B155" s="312"/>
      <c r="C155" s="312"/>
      <c r="D155" s="312"/>
      <c r="E155" s="312"/>
      <c r="F155" s="312"/>
      <c r="G155" s="312"/>
      <c r="H155" s="312"/>
      <c r="I155" s="312"/>
      <c r="J155" s="312"/>
      <c r="K155" s="312"/>
      <c r="L155" s="312"/>
    </row>
    <row r="156" spans="2:12">
      <c r="B156" s="312"/>
      <c r="C156" s="312"/>
      <c r="D156" s="312"/>
      <c r="E156" s="312"/>
      <c r="F156" s="312"/>
      <c r="G156" s="312"/>
      <c r="H156" s="312"/>
      <c r="I156" s="312"/>
      <c r="J156" s="312"/>
      <c r="K156" s="312"/>
      <c r="L156" s="312"/>
    </row>
    <row r="157" spans="2:12">
      <c r="B157" s="312"/>
      <c r="C157" s="312"/>
      <c r="D157" s="312"/>
      <c r="E157" s="312"/>
      <c r="F157" s="312"/>
      <c r="G157" s="312"/>
      <c r="H157" s="312"/>
      <c r="I157" s="312"/>
      <c r="J157" s="312"/>
      <c r="K157" s="312"/>
      <c r="L157" s="312"/>
    </row>
    <row r="158" spans="2:12">
      <c r="B158" s="312"/>
      <c r="C158" s="312"/>
      <c r="D158" s="312"/>
      <c r="E158" s="312"/>
      <c r="F158" s="312"/>
      <c r="G158" s="312"/>
      <c r="H158" s="312"/>
      <c r="I158" s="312"/>
      <c r="J158" s="312"/>
      <c r="K158" s="312"/>
      <c r="L158" s="312"/>
    </row>
    <row r="159" spans="2:12">
      <c r="B159" s="312"/>
      <c r="C159" s="312"/>
      <c r="D159" s="312"/>
      <c r="E159" s="312"/>
      <c r="F159" s="312"/>
      <c r="G159" s="312"/>
      <c r="H159" s="312"/>
      <c r="I159" s="312"/>
      <c r="J159" s="312"/>
      <c r="K159" s="312"/>
      <c r="L159" s="312"/>
    </row>
    <row r="160" spans="2:12">
      <c r="B160" s="312"/>
      <c r="C160" s="312"/>
      <c r="D160" s="312"/>
      <c r="E160" s="312"/>
      <c r="F160" s="312"/>
      <c r="G160" s="312"/>
      <c r="H160" s="312"/>
      <c r="I160" s="312"/>
      <c r="J160" s="312"/>
      <c r="K160" s="312"/>
      <c r="L160" s="312"/>
    </row>
    <row r="161" spans="2:12">
      <c r="B161" s="312"/>
      <c r="C161" s="312"/>
      <c r="D161" s="312"/>
      <c r="E161" s="312"/>
      <c r="F161" s="312"/>
      <c r="G161" s="312"/>
      <c r="H161" s="312"/>
      <c r="I161" s="312"/>
      <c r="J161" s="312"/>
      <c r="K161" s="312"/>
      <c r="L161" s="312"/>
    </row>
    <row r="162" spans="2:12">
      <c r="B162" s="312"/>
      <c r="C162" s="312"/>
      <c r="D162" s="312"/>
      <c r="E162" s="312"/>
      <c r="F162" s="312"/>
      <c r="G162" s="312"/>
      <c r="H162" s="312"/>
      <c r="I162" s="312"/>
      <c r="J162" s="312"/>
      <c r="K162" s="312"/>
      <c r="L162" s="312"/>
    </row>
    <row r="163" spans="2:12">
      <c r="B163" s="312"/>
      <c r="C163" s="312"/>
      <c r="D163" s="312"/>
      <c r="E163" s="312"/>
      <c r="F163" s="312"/>
      <c r="G163" s="312"/>
      <c r="H163" s="312"/>
      <c r="I163" s="312"/>
      <c r="J163" s="312"/>
      <c r="K163" s="312"/>
      <c r="L163" s="312"/>
    </row>
    <row r="164" spans="2:12">
      <c r="B164" s="312"/>
      <c r="C164" s="312"/>
      <c r="D164" s="312"/>
      <c r="E164" s="312"/>
      <c r="F164" s="312"/>
      <c r="G164" s="312"/>
      <c r="H164" s="312"/>
      <c r="I164" s="312"/>
      <c r="J164" s="312"/>
      <c r="K164" s="312"/>
      <c r="L164" s="312"/>
    </row>
    <row r="165" spans="2:12">
      <c r="B165" s="312"/>
      <c r="C165" s="312"/>
      <c r="D165" s="312"/>
      <c r="E165" s="312"/>
      <c r="F165" s="312"/>
      <c r="G165" s="312"/>
      <c r="H165" s="312"/>
      <c r="I165" s="312"/>
      <c r="J165" s="312"/>
      <c r="K165" s="312"/>
      <c r="L165" s="312"/>
    </row>
    <row r="166" spans="2:12">
      <c r="B166" s="312"/>
      <c r="C166" s="312"/>
      <c r="D166" s="312"/>
      <c r="E166" s="312"/>
      <c r="F166" s="312"/>
      <c r="G166" s="312"/>
      <c r="H166" s="312"/>
      <c r="I166" s="312"/>
      <c r="J166" s="312"/>
      <c r="K166" s="312"/>
      <c r="L166" s="312"/>
    </row>
    <row r="167" spans="2:12">
      <c r="B167" s="312"/>
      <c r="C167" s="312"/>
      <c r="D167" s="312"/>
      <c r="E167" s="312"/>
      <c r="F167" s="312"/>
      <c r="G167" s="312"/>
      <c r="H167" s="312"/>
      <c r="I167" s="312"/>
      <c r="J167" s="312"/>
      <c r="K167" s="312"/>
      <c r="L167" s="312"/>
    </row>
    <row r="168" spans="2:12">
      <c r="B168" s="312"/>
      <c r="C168" s="312"/>
      <c r="D168" s="312"/>
      <c r="E168" s="312"/>
      <c r="F168" s="312"/>
      <c r="G168" s="312"/>
      <c r="H168" s="312"/>
      <c r="I168" s="312"/>
      <c r="J168" s="312"/>
      <c r="K168" s="312"/>
      <c r="L168" s="312"/>
    </row>
    <row r="169" spans="2:12">
      <c r="B169" s="312"/>
      <c r="C169" s="312"/>
      <c r="D169" s="312"/>
      <c r="E169" s="312"/>
      <c r="F169" s="312"/>
      <c r="G169" s="312"/>
      <c r="H169" s="312"/>
      <c r="I169" s="312"/>
      <c r="J169" s="312"/>
      <c r="K169" s="312"/>
      <c r="L169" s="312"/>
    </row>
    <row r="170" spans="2:12">
      <c r="B170" s="312"/>
      <c r="C170" s="312"/>
      <c r="D170" s="312"/>
      <c r="E170" s="312"/>
      <c r="F170" s="312"/>
      <c r="G170" s="312"/>
      <c r="H170" s="312"/>
      <c r="I170" s="312"/>
      <c r="J170" s="312"/>
      <c r="K170" s="312"/>
      <c r="L170" s="312"/>
    </row>
    <row r="171" spans="2:12">
      <c r="B171" s="312"/>
      <c r="C171" s="312"/>
      <c r="D171" s="312"/>
      <c r="E171" s="312"/>
      <c r="F171" s="312"/>
      <c r="G171" s="312"/>
      <c r="H171" s="312"/>
      <c r="I171" s="312"/>
      <c r="J171" s="312"/>
      <c r="K171" s="312"/>
      <c r="L171" s="312"/>
    </row>
    <row r="172" spans="2:12">
      <c r="B172" s="312"/>
      <c r="C172" s="312"/>
      <c r="D172" s="312"/>
      <c r="E172" s="312"/>
      <c r="F172" s="312"/>
      <c r="G172" s="312"/>
      <c r="H172" s="312"/>
      <c r="I172" s="312"/>
      <c r="J172" s="312"/>
      <c r="K172" s="312"/>
      <c r="L172" s="312"/>
    </row>
    <row r="173" spans="2:12">
      <c r="B173" s="312"/>
      <c r="C173" s="312"/>
      <c r="D173" s="312"/>
      <c r="E173" s="312"/>
      <c r="F173" s="312"/>
      <c r="G173" s="312"/>
      <c r="H173" s="312"/>
      <c r="I173" s="312"/>
      <c r="J173" s="312"/>
      <c r="K173" s="312"/>
      <c r="L173" s="312"/>
    </row>
    <row r="174" spans="2:12">
      <c r="B174" s="312"/>
      <c r="C174" s="312"/>
      <c r="D174" s="312"/>
      <c r="E174" s="312"/>
      <c r="F174" s="312"/>
      <c r="G174" s="312"/>
      <c r="H174" s="312"/>
      <c r="I174" s="312"/>
      <c r="J174" s="312"/>
      <c r="K174" s="312"/>
      <c r="L174" s="312"/>
    </row>
    <row r="175" spans="2:12">
      <c r="B175" s="312"/>
      <c r="C175" s="312"/>
      <c r="D175" s="312"/>
      <c r="E175" s="312"/>
      <c r="F175" s="312"/>
      <c r="G175" s="312"/>
      <c r="H175" s="312"/>
      <c r="I175" s="312"/>
      <c r="J175" s="312"/>
      <c r="K175" s="312"/>
      <c r="L175" s="312"/>
    </row>
    <row r="176" spans="2:12">
      <c r="B176" s="312"/>
      <c r="C176" s="312"/>
      <c r="D176" s="312"/>
      <c r="E176" s="312"/>
      <c r="F176" s="312"/>
      <c r="G176" s="312"/>
      <c r="H176" s="312"/>
      <c r="I176" s="312"/>
      <c r="J176" s="312"/>
      <c r="K176" s="312"/>
      <c r="L176" s="312"/>
    </row>
    <row r="177" spans="2:12">
      <c r="B177" s="312"/>
      <c r="C177" s="312"/>
      <c r="D177" s="312"/>
      <c r="E177" s="312"/>
      <c r="F177" s="312"/>
      <c r="G177" s="312"/>
      <c r="H177" s="312"/>
      <c r="I177" s="312"/>
      <c r="J177" s="312"/>
      <c r="K177" s="312"/>
      <c r="L177" s="312"/>
    </row>
    <row r="178" spans="2:12">
      <c r="B178" s="312"/>
      <c r="C178" s="312"/>
      <c r="D178" s="312"/>
      <c r="E178" s="312"/>
      <c r="F178" s="312"/>
      <c r="G178" s="312"/>
      <c r="H178" s="312"/>
      <c r="I178" s="312"/>
      <c r="J178" s="312"/>
      <c r="K178" s="312"/>
      <c r="L178" s="312"/>
    </row>
    <row r="179" spans="2:12">
      <c r="B179" s="312"/>
      <c r="C179" s="312"/>
      <c r="D179" s="312"/>
      <c r="E179" s="312"/>
      <c r="F179" s="312"/>
      <c r="G179" s="312"/>
      <c r="H179" s="312"/>
      <c r="I179" s="312"/>
      <c r="J179" s="312"/>
      <c r="K179" s="312"/>
      <c r="L179" s="312"/>
    </row>
    <row r="180" spans="2:12">
      <c r="B180" s="312"/>
      <c r="C180" s="312"/>
      <c r="D180" s="312"/>
      <c r="E180" s="312"/>
      <c r="F180" s="312"/>
      <c r="G180" s="312"/>
      <c r="H180" s="312"/>
      <c r="I180" s="312"/>
      <c r="J180" s="312"/>
      <c r="K180" s="312"/>
      <c r="L180" s="312"/>
    </row>
    <row r="181" spans="2:12">
      <c r="B181" s="312"/>
      <c r="C181" s="312"/>
      <c r="D181" s="312"/>
      <c r="E181" s="312"/>
      <c r="F181" s="312"/>
      <c r="G181" s="312"/>
      <c r="H181" s="312"/>
      <c r="I181" s="312"/>
      <c r="J181" s="312"/>
      <c r="K181" s="312"/>
      <c r="L181" s="312"/>
    </row>
    <row r="182" spans="2:12">
      <c r="B182" s="312"/>
      <c r="C182" s="312"/>
      <c r="D182" s="312"/>
      <c r="E182" s="312"/>
      <c r="F182" s="312"/>
      <c r="G182" s="312"/>
      <c r="H182" s="312"/>
      <c r="I182" s="312"/>
      <c r="J182" s="312"/>
      <c r="K182" s="312"/>
      <c r="L182" s="312"/>
    </row>
    <row r="183" spans="2:12">
      <c r="B183" s="312"/>
      <c r="C183" s="312"/>
      <c r="D183" s="312"/>
      <c r="E183" s="312"/>
      <c r="F183" s="312"/>
      <c r="G183" s="312"/>
      <c r="H183" s="312"/>
      <c r="I183" s="312"/>
      <c r="J183" s="312"/>
      <c r="K183" s="312"/>
      <c r="L183" s="312"/>
    </row>
    <row r="184" spans="2:12">
      <c r="B184" s="312"/>
      <c r="C184" s="312"/>
      <c r="D184" s="312"/>
      <c r="E184" s="312"/>
      <c r="F184" s="312"/>
      <c r="G184" s="312"/>
      <c r="H184" s="312"/>
      <c r="I184" s="312"/>
      <c r="J184" s="312"/>
      <c r="K184" s="312"/>
      <c r="L184" s="312"/>
    </row>
    <row r="185" spans="2:12">
      <c r="B185" s="312"/>
      <c r="C185" s="312"/>
      <c r="D185" s="312"/>
      <c r="E185" s="312"/>
      <c r="F185" s="312"/>
      <c r="G185" s="312"/>
      <c r="H185" s="312"/>
      <c r="I185" s="312"/>
      <c r="J185" s="312"/>
      <c r="K185" s="312"/>
      <c r="L185" s="312"/>
    </row>
    <row r="186" spans="2:12">
      <c r="B186" s="312"/>
      <c r="C186" s="312"/>
      <c r="D186" s="312"/>
      <c r="E186" s="312"/>
      <c r="F186" s="312"/>
      <c r="G186" s="312"/>
      <c r="H186" s="312"/>
      <c r="I186" s="312"/>
      <c r="J186" s="312"/>
      <c r="K186" s="312"/>
      <c r="L186" s="312"/>
    </row>
    <row r="187" spans="2:12">
      <c r="B187" s="312"/>
      <c r="C187" s="312"/>
      <c r="D187" s="312"/>
      <c r="E187" s="312"/>
      <c r="F187" s="312"/>
      <c r="G187" s="312"/>
      <c r="H187" s="312"/>
      <c r="I187" s="312"/>
      <c r="J187" s="312"/>
      <c r="K187" s="312"/>
      <c r="L187" s="312"/>
    </row>
    <row r="188" spans="2:12">
      <c r="B188" s="312"/>
      <c r="C188" s="312"/>
      <c r="D188" s="312"/>
      <c r="E188" s="312"/>
      <c r="F188" s="312"/>
      <c r="G188" s="312"/>
      <c r="H188" s="312"/>
      <c r="I188" s="312"/>
      <c r="J188" s="312"/>
      <c r="K188" s="312"/>
      <c r="L188" s="312"/>
    </row>
    <row r="189" spans="2:12">
      <c r="B189" s="312"/>
      <c r="C189" s="312"/>
      <c r="D189" s="312"/>
      <c r="E189" s="312"/>
      <c r="F189" s="312"/>
      <c r="G189" s="312"/>
      <c r="H189" s="312"/>
      <c r="I189" s="312"/>
      <c r="J189" s="312"/>
      <c r="K189" s="312"/>
      <c r="L189" s="312"/>
    </row>
    <row r="190" spans="2:12">
      <c r="B190" s="312"/>
      <c r="C190" s="312"/>
      <c r="D190" s="312"/>
      <c r="E190" s="312"/>
      <c r="F190" s="312"/>
      <c r="G190" s="312"/>
      <c r="H190" s="312"/>
      <c r="I190" s="312"/>
      <c r="J190" s="312"/>
      <c r="K190" s="312"/>
      <c r="L190" s="312"/>
    </row>
    <row r="191" spans="2:12">
      <c r="B191" s="312"/>
      <c r="C191" s="312"/>
      <c r="D191" s="312"/>
      <c r="E191" s="312"/>
      <c r="F191" s="312"/>
      <c r="G191" s="312"/>
      <c r="H191" s="312"/>
      <c r="I191" s="312"/>
      <c r="J191" s="312"/>
      <c r="K191" s="312"/>
      <c r="L191" s="312"/>
    </row>
    <row r="192" spans="2:12">
      <c r="B192" s="312"/>
      <c r="C192" s="312"/>
      <c r="D192" s="312"/>
      <c r="E192" s="312"/>
      <c r="F192" s="312"/>
      <c r="G192" s="312"/>
      <c r="H192" s="312"/>
      <c r="I192" s="312"/>
      <c r="J192" s="312"/>
      <c r="K192" s="312"/>
      <c r="L192" s="312"/>
    </row>
    <row r="193" spans="2:12">
      <c r="B193" s="312"/>
      <c r="C193" s="312"/>
      <c r="D193" s="312"/>
      <c r="E193" s="312"/>
      <c r="F193" s="312"/>
      <c r="G193" s="312"/>
      <c r="H193" s="312"/>
      <c r="I193" s="312"/>
      <c r="J193" s="312"/>
      <c r="K193" s="312"/>
      <c r="L193" s="312"/>
    </row>
    <row r="194" spans="2:12">
      <c r="B194" s="312"/>
      <c r="C194" s="312"/>
      <c r="D194" s="312"/>
      <c r="E194" s="312"/>
      <c r="F194" s="312"/>
      <c r="G194" s="312"/>
      <c r="H194" s="312"/>
      <c r="I194" s="312"/>
      <c r="J194" s="312"/>
      <c r="K194" s="312"/>
      <c r="L194" s="312"/>
    </row>
    <row r="195" spans="2:12">
      <c r="B195" s="312"/>
      <c r="C195" s="312"/>
      <c r="D195" s="312"/>
      <c r="E195" s="312"/>
      <c r="F195" s="312"/>
      <c r="G195" s="312"/>
      <c r="H195" s="312"/>
      <c r="I195" s="312"/>
      <c r="J195" s="312"/>
      <c r="K195" s="312"/>
      <c r="L195" s="312"/>
    </row>
    <row r="196" spans="2:12">
      <c r="B196" s="312"/>
      <c r="C196" s="312"/>
      <c r="D196" s="312"/>
      <c r="E196" s="312"/>
      <c r="F196" s="312"/>
      <c r="G196" s="312"/>
      <c r="H196" s="312"/>
      <c r="I196" s="312"/>
      <c r="J196" s="312"/>
      <c r="K196" s="312"/>
      <c r="L196" s="312"/>
    </row>
    <row r="197" spans="2:12">
      <c r="B197" s="312"/>
      <c r="C197" s="312"/>
      <c r="D197" s="312"/>
      <c r="E197" s="312"/>
      <c r="F197" s="312"/>
      <c r="G197" s="312"/>
      <c r="H197" s="312"/>
      <c r="I197" s="312"/>
      <c r="J197" s="312"/>
      <c r="K197" s="312"/>
      <c r="L197" s="312"/>
    </row>
    <row r="198" spans="2:12">
      <c r="B198" s="312"/>
      <c r="C198" s="312"/>
      <c r="D198" s="312"/>
      <c r="E198" s="312"/>
      <c r="F198" s="312"/>
      <c r="G198" s="312"/>
      <c r="H198" s="312"/>
      <c r="I198" s="312"/>
      <c r="J198" s="312"/>
      <c r="K198" s="312"/>
      <c r="L198" s="312"/>
    </row>
    <row r="199" spans="2:12">
      <c r="B199" s="312"/>
      <c r="C199" s="312"/>
      <c r="D199" s="312"/>
      <c r="E199" s="312"/>
      <c r="F199" s="312"/>
      <c r="G199" s="312"/>
      <c r="H199" s="312"/>
      <c r="I199" s="312"/>
      <c r="J199" s="312"/>
      <c r="K199" s="312"/>
      <c r="L199" s="312"/>
    </row>
    <row r="200" spans="2:12">
      <c r="B200" s="312"/>
      <c r="C200" s="312"/>
      <c r="D200" s="312"/>
      <c r="E200" s="312"/>
      <c r="F200" s="312"/>
      <c r="G200" s="312"/>
      <c r="H200" s="312"/>
      <c r="I200" s="312"/>
      <c r="J200" s="312"/>
      <c r="K200" s="312"/>
      <c r="L200" s="312"/>
    </row>
    <row r="201" spans="2:12">
      <c r="B201" s="312"/>
      <c r="C201" s="312"/>
      <c r="D201" s="312"/>
      <c r="E201" s="312"/>
      <c r="F201" s="312"/>
      <c r="G201" s="312"/>
      <c r="H201" s="312"/>
      <c r="I201" s="312"/>
      <c r="J201" s="312"/>
      <c r="K201" s="312"/>
      <c r="L201" s="312"/>
    </row>
    <row r="202" spans="2:12">
      <c r="B202" s="312"/>
      <c r="C202" s="312"/>
      <c r="D202" s="312"/>
      <c r="E202" s="312"/>
      <c r="F202" s="312"/>
      <c r="G202" s="312"/>
      <c r="H202" s="312"/>
      <c r="I202" s="312"/>
      <c r="J202" s="312"/>
      <c r="K202" s="312"/>
      <c r="L202" s="312"/>
    </row>
    <row r="203" spans="2:12">
      <c r="B203" s="312"/>
      <c r="C203" s="312"/>
      <c r="D203" s="312"/>
      <c r="E203" s="312"/>
      <c r="F203" s="312"/>
      <c r="G203" s="312"/>
      <c r="H203" s="312"/>
      <c r="I203" s="312"/>
      <c r="J203" s="312"/>
      <c r="K203" s="312"/>
      <c r="L203" s="312"/>
    </row>
    <row r="204" spans="2:12">
      <c r="B204" s="312"/>
      <c r="C204" s="312"/>
      <c r="D204" s="312"/>
      <c r="E204" s="312"/>
      <c r="F204" s="312"/>
      <c r="G204" s="312"/>
      <c r="H204" s="312"/>
      <c r="I204" s="312"/>
      <c r="J204" s="312"/>
      <c r="K204" s="312"/>
      <c r="L204" s="312"/>
    </row>
    <row r="205" spans="2:12">
      <c r="B205" s="312"/>
      <c r="C205" s="312"/>
      <c r="D205" s="312"/>
      <c r="E205" s="312"/>
      <c r="F205" s="312"/>
      <c r="G205" s="312"/>
      <c r="H205" s="312"/>
      <c r="I205" s="312"/>
      <c r="J205" s="312"/>
      <c r="K205" s="312"/>
      <c r="L205" s="312"/>
    </row>
    <row r="206" spans="2:12">
      <c r="B206" s="312"/>
      <c r="C206" s="312"/>
      <c r="D206" s="312"/>
      <c r="E206" s="312"/>
      <c r="F206" s="312"/>
      <c r="G206" s="312"/>
      <c r="H206" s="312"/>
      <c r="I206" s="312"/>
      <c r="J206" s="312"/>
      <c r="K206" s="312"/>
      <c r="L206" s="312"/>
    </row>
    <row r="207" spans="2:12">
      <c r="B207" s="312"/>
      <c r="C207" s="312"/>
      <c r="D207" s="312"/>
      <c r="E207" s="312"/>
      <c r="F207" s="312"/>
      <c r="G207" s="312"/>
      <c r="H207" s="312"/>
      <c r="I207" s="312"/>
      <c r="J207" s="312"/>
      <c r="K207" s="312"/>
      <c r="L207" s="312"/>
    </row>
    <row r="208" spans="2:12">
      <c r="B208" s="312"/>
      <c r="C208" s="312"/>
      <c r="D208" s="312"/>
      <c r="E208" s="312"/>
      <c r="F208" s="312"/>
      <c r="G208" s="312"/>
      <c r="H208" s="312"/>
      <c r="I208" s="312"/>
      <c r="J208" s="312"/>
      <c r="K208" s="312"/>
      <c r="L208" s="312"/>
    </row>
    <row r="209" spans="2:12">
      <c r="B209" s="312"/>
      <c r="C209" s="312"/>
      <c r="D209" s="312"/>
      <c r="E209" s="312"/>
      <c r="F209" s="312"/>
      <c r="G209" s="312"/>
      <c r="H209" s="312"/>
      <c r="I209" s="312"/>
      <c r="J209" s="312"/>
      <c r="K209" s="312"/>
      <c r="L209" s="312"/>
    </row>
    <row r="210" spans="2:12">
      <c r="B210" s="312"/>
      <c r="C210" s="312"/>
      <c r="D210" s="312"/>
      <c r="E210" s="312"/>
      <c r="F210" s="312"/>
      <c r="G210" s="312"/>
      <c r="H210" s="312"/>
      <c r="I210" s="312"/>
      <c r="J210" s="312"/>
      <c r="K210" s="312"/>
      <c r="L210" s="312"/>
    </row>
    <row r="211" spans="2:12">
      <c r="B211" s="312"/>
      <c r="C211" s="312"/>
      <c r="D211" s="312"/>
      <c r="E211" s="312"/>
      <c r="F211" s="312"/>
      <c r="G211" s="312"/>
      <c r="H211" s="312"/>
      <c r="I211" s="312"/>
      <c r="J211" s="312"/>
      <c r="K211" s="312"/>
      <c r="L211" s="312"/>
    </row>
    <row r="212" spans="2:12">
      <c r="B212" s="312"/>
      <c r="C212" s="312"/>
      <c r="D212" s="312"/>
      <c r="E212" s="312"/>
      <c r="F212" s="312"/>
      <c r="G212" s="312"/>
      <c r="H212" s="312"/>
      <c r="I212" s="312"/>
      <c r="J212" s="312"/>
      <c r="K212" s="312"/>
      <c r="L212" s="312"/>
    </row>
    <row r="213" spans="2:12">
      <c r="B213" s="312"/>
      <c r="C213" s="312"/>
      <c r="D213" s="312"/>
      <c r="E213" s="312"/>
      <c r="F213" s="312"/>
      <c r="G213" s="312"/>
      <c r="H213" s="312"/>
      <c r="I213" s="312"/>
      <c r="J213" s="312"/>
      <c r="K213" s="312"/>
      <c r="L213" s="312"/>
    </row>
    <row r="214" spans="2:12">
      <c r="B214" s="312"/>
      <c r="C214" s="312"/>
      <c r="D214" s="312"/>
      <c r="E214" s="312"/>
      <c r="F214" s="312"/>
      <c r="G214" s="312"/>
      <c r="H214" s="312"/>
      <c r="I214" s="312"/>
      <c r="J214" s="312"/>
      <c r="K214" s="312"/>
      <c r="L214" s="312"/>
    </row>
    <row r="215" spans="2:12">
      <c r="B215" s="312"/>
      <c r="C215" s="312"/>
      <c r="D215" s="312"/>
      <c r="E215" s="312"/>
      <c r="F215" s="312"/>
      <c r="G215" s="312"/>
      <c r="H215" s="312"/>
      <c r="I215" s="312"/>
      <c r="J215" s="312"/>
      <c r="K215" s="312"/>
      <c r="L215" s="312"/>
    </row>
    <row r="216" spans="2:12">
      <c r="B216" s="312"/>
      <c r="C216" s="312"/>
      <c r="D216" s="312"/>
      <c r="E216" s="312"/>
      <c r="F216" s="312"/>
      <c r="G216" s="312"/>
      <c r="H216" s="312"/>
      <c r="I216" s="312"/>
      <c r="J216" s="312"/>
      <c r="K216" s="312"/>
      <c r="L216" s="312"/>
    </row>
    <row r="217" spans="2:12">
      <c r="B217" s="312"/>
      <c r="C217" s="312"/>
      <c r="D217" s="312"/>
      <c r="E217" s="312"/>
      <c r="F217" s="312"/>
      <c r="G217" s="312"/>
      <c r="H217" s="312"/>
      <c r="I217" s="312"/>
      <c r="J217" s="312"/>
      <c r="K217" s="312"/>
      <c r="L217" s="312"/>
    </row>
    <row r="218" spans="2:12">
      <c r="B218" s="312"/>
      <c r="C218" s="312"/>
      <c r="D218" s="312"/>
      <c r="E218" s="312"/>
      <c r="F218" s="312"/>
      <c r="G218" s="312"/>
      <c r="H218" s="312"/>
      <c r="I218" s="312"/>
      <c r="J218" s="312"/>
      <c r="K218" s="312"/>
      <c r="L218" s="312"/>
    </row>
    <row r="219" spans="2:12">
      <c r="B219" s="312"/>
      <c r="C219" s="312"/>
      <c r="D219" s="312"/>
      <c r="E219" s="312"/>
      <c r="F219" s="312"/>
      <c r="G219" s="312"/>
      <c r="H219" s="312"/>
      <c r="I219" s="312"/>
      <c r="J219" s="312"/>
      <c r="K219" s="312"/>
      <c r="L219" s="312"/>
    </row>
    <row r="220" spans="2:12">
      <c r="B220" s="312"/>
      <c r="C220" s="312"/>
      <c r="D220" s="312"/>
      <c r="E220" s="312"/>
      <c r="F220" s="312"/>
      <c r="G220" s="312"/>
      <c r="H220" s="312"/>
      <c r="I220" s="312"/>
      <c r="J220" s="312"/>
      <c r="K220" s="312"/>
      <c r="L220" s="312"/>
    </row>
    <row r="221" spans="2:12">
      <c r="B221" s="312"/>
      <c r="C221" s="312"/>
      <c r="D221" s="312"/>
      <c r="E221" s="312"/>
      <c r="F221" s="312"/>
      <c r="G221" s="312"/>
      <c r="H221" s="312"/>
      <c r="I221" s="312"/>
      <c r="J221" s="312"/>
      <c r="K221" s="312"/>
      <c r="L221" s="312"/>
    </row>
    <row r="222" spans="2:12">
      <c r="B222" s="312"/>
      <c r="C222" s="312"/>
      <c r="D222" s="312"/>
      <c r="E222" s="312"/>
      <c r="F222" s="312"/>
      <c r="G222" s="312"/>
      <c r="H222" s="312"/>
      <c r="I222" s="312"/>
      <c r="J222" s="312"/>
      <c r="K222" s="312"/>
      <c r="L222" s="312"/>
    </row>
    <row r="223" spans="2:12">
      <c r="B223" s="312"/>
      <c r="C223" s="312"/>
      <c r="D223" s="312"/>
      <c r="E223" s="312"/>
      <c r="F223" s="312"/>
      <c r="G223" s="312"/>
      <c r="H223" s="312"/>
      <c r="I223" s="312"/>
      <c r="J223" s="312"/>
      <c r="K223" s="312"/>
      <c r="L223" s="312"/>
    </row>
    <row r="224" spans="2:12">
      <c r="B224" s="312"/>
      <c r="C224" s="312"/>
      <c r="D224" s="312"/>
      <c r="E224" s="312"/>
      <c r="F224" s="312"/>
      <c r="G224" s="312"/>
      <c r="H224" s="312"/>
      <c r="I224" s="312"/>
      <c r="J224" s="312"/>
      <c r="K224" s="312"/>
      <c r="L224" s="312"/>
    </row>
    <row r="225" spans="2:12">
      <c r="B225" s="312"/>
      <c r="C225" s="312"/>
      <c r="D225" s="312"/>
      <c r="E225" s="312"/>
      <c r="F225" s="312"/>
      <c r="G225" s="312"/>
      <c r="H225" s="312"/>
      <c r="I225" s="312"/>
      <c r="J225" s="312"/>
      <c r="K225" s="312"/>
      <c r="L225" s="312"/>
    </row>
    <row r="226" spans="2:12">
      <c r="B226" s="312"/>
      <c r="C226" s="312"/>
      <c r="D226" s="312"/>
      <c r="E226" s="312"/>
      <c r="F226" s="312"/>
      <c r="G226" s="312"/>
      <c r="H226" s="312"/>
      <c r="I226" s="312"/>
      <c r="J226" s="312"/>
      <c r="K226" s="312"/>
      <c r="L226" s="312"/>
    </row>
    <row r="227" spans="2:12">
      <c r="B227" s="312"/>
      <c r="C227" s="312"/>
      <c r="D227" s="312"/>
      <c r="E227" s="312"/>
      <c r="F227" s="312"/>
      <c r="G227" s="312"/>
      <c r="H227" s="312"/>
      <c r="I227" s="312"/>
      <c r="J227" s="312"/>
      <c r="K227" s="312"/>
      <c r="L227" s="312"/>
    </row>
    <row r="228" spans="2:12">
      <c r="B228" s="312"/>
      <c r="C228" s="312"/>
      <c r="D228" s="312"/>
      <c r="E228" s="312"/>
      <c r="F228" s="312"/>
      <c r="G228" s="312"/>
      <c r="H228" s="312"/>
      <c r="I228" s="312"/>
      <c r="J228" s="312"/>
      <c r="K228" s="312"/>
      <c r="L228" s="312"/>
    </row>
    <row r="229" spans="2:12">
      <c r="B229" s="312"/>
      <c r="C229" s="312"/>
      <c r="D229" s="312"/>
      <c r="E229" s="312"/>
      <c r="F229" s="312"/>
      <c r="G229" s="312"/>
      <c r="H229" s="312"/>
      <c r="I229" s="312"/>
      <c r="J229" s="312"/>
      <c r="K229" s="312"/>
      <c r="L229" s="312"/>
    </row>
    <row r="230" spans="2:12">
      <c r="B230" s="312"/>
      <c r="C230" s="312"/>
      <c r="D230" s="312"/>
      <c r="E230" s="312"/>
      <c r="F230" s="312"/>
      <c r="G230" s="312"/>
      <c r="H230" s="312"/>
      <c r="I230" s="312"/>
      <c r="J230" s="312"/>
      <c r="K230" s="312"/>
      <c r="L230" s="312"/>
    </row>
    <row r="231" spans="2:12">
      <c r="B231" s="312"/>
      <c r="C231" s="312"/>
      <c r="D231" s="312"/>
      <c r="E231" s="312"/>
      <c r="F231" s="312"/>
      <c r="G231" s="312"/>
      <c r="H231" s="312"/>
      <c r="I231" s="312"/>
      <c r="J231" s="312"/>
      <c r="K231" s="312"/>
      <c r="L231" s="312"/>
    </row>
    <row r="232" spans="2:12">
      <c r="B232" s="312"/>
      <c r="C232" s="312"/>
      <c r="D232" s="312"/>
      <c r="E232" s="312"/>
      <c r="F232" s="312"/>
      <c r="G232" s="312"/>
      <c r="H232" s="312"/>
      <c r="I232" s="312"/>
      <c r="J232" s="312"/>
      <c r="K232" s="312"/>
      <c r="L232" s="312"/>
    </row>
    <row r="233" spans="2:12">
      <c r="B233" s="312"/>
      <c r="C233" s="312"/>
      <c r="D233" s="312"/>
      <c r="E233" s="312"/>
      <c r="F233" s="312"/>
      <c r="G233" s="312"/>
      <c r="H233" s="312"/>
      <c r="I233" s="312"/>
      <c r="J233" s="312"/>
      <c r="K233" s="312"/>
      <c r="L233" s="312"/>
    </row>
    <row r="234" spans="2:12">
      <c r="B234" s="312"/>
      <c r="C234" s="312"/>
      <c r="D234" s="312"/>
      <c r="E234" s="312"/>
      <c r="F234" s="312"/>
      <c r="G234" s="312"/>
      <c r="H234" s="312"/>
      <c r="I234" s="312"/>
      <c r="J234" s="312"/>
      <c r="K234" s="312"/>
      <c r="L234" s="312"/>
    </row>
    <row r="235" spans="2:12">
      <c r="B235" s="312"/>
      <c r="C235" s="312"/>
      <c r="D235" s="312"/>
      <c r="E235" s="312"/>
      <c r="F235" s="312"/>
      <c r="G235" s="312"/>
      <c r="H235" s="312"/>
      <c r="I235" s="312"/>
      <c r="J235" s="312"/>
      <c r="K235" s="312"/>
      <c r="L235" s="312"/>
    </row>
    <row r="236" spans="2:12">
      <c r="B236" s="312"/>
      <c r="C236" s="312"/>
      <c r="D236" s="312"/>
      <c r="E236" s="312"/>
      <c r="F236" s="312"/>
      <c r="G236" s="312"/>
      <c r="H236" s="312"/>
      <c r="I236" s="312"/>
      <c r="J236" s="312"/>
      <c r="K236" s="312"/>
      <c r="L236" s="312"/>
    </row>
    <row r="237" spans="2:12">
      <c r="B237" s="312"/>
      <c r="C237" s="312"/>
      <c r="D237" s="312"/>
      <c r="E237" s="312"/>
      <c r="F237" s="312"/>
      <c r="G237" s="312"/>
      <c r="H237" s="312"/>
      <c r="I237" s="312"/>
      <c r="J237" s="312"/>
      <c r="K237" s="312"/>
      <c r="L237" s="312"/>
    </row>
    <row r="238" spans="2:12">
      <c r="B238" s="312"/>
      <c r="C238" s="312"/>
      <c r="D238" s="312"/>
      <c r="E238" s="312"/>
      <c r="F238" s="312"/>
      <c r="G238" s="312"/>
      <c r="H238" s="312"/>
      <c r="I238" s="312"/>
      <c r="J238" s="312"/>
      <c r="K238" s="312"/>
      <c r="L238" s="312"/>
    </row>
    <row r="239" spans="2:12">
      <c r="B239" s="312"/>
      <c r="C239" s="312"/>
      <c r="D239" s="312"/>
      <c r="E239" s="312"/>
      <c r="F239" s="312"/>
      <c r="G239" s="312"/>
      <c r="H239" s="312"/>
      <c r="I239" s="312"/>
      <c r="J239" s="312"/>
      <c r="K239" s="312"/>
      <c r="L239" s="312"/>
    </row>
    <row r="240" spans="2:12">
      <c r="B240" s="312"/>
      <c r="C240" s="312"/>
      <c r="D240" s="312"/>
      <c r="E240" s="312"/>
      <c r="F240" s="312"/>
      <c r="G240" s="312"/>
      <c r="H240" s="312"/>
      <c r="I240" s="312"/>
      <c r="J240" s="312"/>
      <c r="K240" s="312"/>
      <c r="L240" s="312"/>
    </row>
    <row r="241" spans="2:12">
      <c r="B241" s="312"/>
      <c r="C241" s="312"/>
      <c r="D241" s="312"/>
      <c r="E241" s="312"/>
      <c r="F241" s="312"/>
      <c r="G241" s="312"/>
      <c r="H241" s="312"/>
      <c r="I241" s="312"/>
      <c r="J241" s="312"/>
      <c r="K241" s="312"/>
      <c r="L241" s="312"/>
    </row>
    <row r="242" spans="2:12">
      <c r="B242" s="312"/>
      <c r="C242" s="312"/>
      <c r="D242" s="312"/>
      <c r="E242" s="312"/>
      <c r="F242" s="312"/>
      <c r="G242" s="312"/>
      <c r="H242" s="312"/>
      <c r="I242" s="312"/>
      <c r="J242" s="312"/>
      <c r="K242" s="312"/>
      <c r="L242" s="312"/>
    </row>
    <row r="243" spans="2:12">
      <c r="B243" s="312"/>
      <c r="C243" s="312"/>
      <c r="D243" s="312"/>
      <c r="E243" s="312"/>
      <c r="F243" s="312"/>
      <c r="G243" s="312"/>
      <c r="H243" s="312"/>
      <c r="I243" s="312"/>
      <c r="J243" s="312"/>
      <c r="K243" s="312"/>
      <c r="L243" s="312"/>
    </row>
    <row r="244" spans="2:12">
      <c r="B244" s="312"/>
      <c r="C244" s="312"/>
      <c r="D244" s="312"/>
      <c r="E244" s="312"/>
      <c r="F244" s="312"/>
      <c r="G244" s="312"/>
      <c r="H244" s="312"/>
      <c r="I244" s="312"/>
      <c r="J244" s="312"/>
      <c r="K244" s="312"/>
      <c r="L244" s="312"/>
    </row>
    <row r="245" spans="2:12">
      <c r="B245" s="312"/>
      <c r="C245" s="312"/>
      <c r="D245" s="312"/>
      <c r="E245" s="312"/>
      <c r="F245" s="312"/>
      <c r="G245" s="312"/>
      <c r="H245" s="312"/>
      <c r="I245" s="312"/>
      <c r="J245" s="312"/>
      <c r="K245" s="312"/>
      <c r="L245" s="312"/>
    </row>
    <row r="246" spans="2:12">
      <c r="B246" s="312"/>
      <c r="C246" s="312"/>
      <c r="D246" s="312"/>
      <c r="E246" s="312"/>
      <c r="F246" s="312"/>
      <c r="G246" s="312"/>
      <c r="H246" s="312"/>
      <c r="I246" s="312"/>
      <c r="J246" s="312"/>
      <c r="K246" s="312"/>
      <c r="L246" s="312"/>
    </row>
    <row r="247" spans="2:12">
      <c r="B247" s="312"/>
      <c r="C247" s="312"/>
      <c r="D247" s="312"/>
      <c r="E247" s="312"/>
      <c r="F247" s="312"/>
      <c r="G247" s="312"/>
      <c r="H247" s="312"/>
      <c r="I247" s="312"/>
      <c r="J247" s="312"/>
      <c r="K247" s="312"/>
      <c r="L247" s="312"/>
    </row>
    <row r="248" spans="2:12">
      <c r="B248" s="312"/>
      <c r="C248" s="312"/>
      <c r="D248" s="312"/>
      <c r="E248" s="312"/>
      <c r="F248" s="312"/>
      <c r="G248" s="312"/>
      <c r="H248" s="312"/>
      <c r="I248" s="312"/>
      <c r="J248" s="312"/>
      <c r="K248" s="312"/>
      <c r="L248" s="312"/>
    </row>
    <row r="249" spans="2:12">
      <c r="B249" s="312"/>
      <c r="C249" s="312"/>
      <c r="D249" s="312"/>
      <c r="E249" s="312"/>
      <c r="F249" s="312"/>
      <c r="G249" s="312"/>
      <c r="H249" s="312"/>
      <c r="I249" s="312"/>
      <c r="J249" s="312"/>
      <c r="K249" s="312"/>
      <c r="L249" s="312"/>
    </row>
    <row r="250" spans="2:12">
      <c r="B250" s="312"/>
      <c r="C250" s="312"/>
      <c r="D250" s="312"/>
      <c r="E250" s="312"/>
      <c r="F250" s="312"/>
      <c r="G250" s="312"/>
      <c r="H250" s="312"/>
      <c r="I250" s="312"/>
      <c r="J250" s="312"/>
      <c r="K250" s="312"/>
      <c r="L250" s="312"/>
    </row>
  </sheetData>
  <mergeCells count="12">
    <mergeCell ref="A55:J55"/>
    <mergeCell ref="A56:J56"/>
    <mergeCell ref="A35:C35"/>
    <mergeCell ref="A17:D17"/>
    <mergeCell ref="E17:J17"/>
    <mergeCell ref="A38:J38"/>
    <mergeCell ref="E35:J35"/>
    <mergeCell ref="A5:A6"/>
    <mergeCell ref="A2:J2"/>
    <mergeCell ref="A4:J4"/>
    <mergeCell ref="A15:J15"/>
    <mergeCell ref="A13:J13"/>
  </mergeCells>
  <pageMargins left="0.7" right="0.7" top="0.86956521739130432" bottom="0.61458333333333337" header="0.3" footer="0.3"/>
  <pageSetup orientation="portrait" r:id="rId1"/>
  <headerFooter>
    <oddHeader>&amp;R&amp;7Informe de la Operación Mensual - Marzo 2018
INFSGI-MES-03-2018
10/04/2018
Versión: 01</oddHeader>
    <oddFooter>&amp;L&amp;7COES SINAC, 2018
&amp;C17&amp;R&amp;7Dirección Ejecutiva
Sub Dirección de Gestión de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1735F-B667-4EC8-A3BD-6AC278BC6178}">
  <sheetPr>
    <tabColor theme="4"/>
  </sheetPr>
  <dimension ref="A1:P56"/>
  <sheetViews>
    <sheetView showGridLines="0" view="pageBreakPreview" zoomScaleNormal="130" zoomScaleSheetLayoutView="100" zoomScalePageLayoutView="130" workbookViewId="0">
      <selection activeCell="P23" sqref="P23"/>
    </sheetView>
  </sheetViews>
  <sheetFormatPr defaultRowHeight="11.25"/>
  <cols>
    <col min="1" max="7" width="9.33203125" style="3"/>
    <col min="8" max="10" width="11.1640625" style="3" customWidth="1"/>
    <col min="11" max="11" width="12.5" style="3" customWidth="1"/>
    <col min="12" max="12" width="9.33203125" style="3" customWidth="1"/>
    <col min="13" max="16384" width="9.33203125" style="3"/>
  </cols>
  <sheetData>
    <row r="1" spans="1:16">
      <c r="A1" s="160"/>
      <c r="B1" s="160"/>
      <c r="C1" s="160"/>
      <c r="D1" s="160"/>
      <c r="E1" s="160"/>
      <c r="F1" s="160"/>
      <c r="G1" s="160"/>
      <c r="H1" s="160"/>
      <c r="I1" s="160"/>
      <c r="J1" s="160"/>
      <c r="K1" s="160"/>
      <c r="L1" s="160"/>
    </row>
    <row r="2" spans="1:16">
      <c r="A2" s="160"/>
      <c r="B2" s="160"/>
      <c r="C2" s="160"/>
      <c r="D2" s="160"/>
      <c r="E2" s="160"/>
      <c r="F2" s="160"/>
      <c r="G2" s="160"/>
      <c r="H2" s="160"/>
      <c r="I2" s="160"/>
      <c r="J2" s="160"/>
      <c r="K2" s="160"/>
      <c r="L2" s="160"/>
      <c r="M2" s="160"/>
      <c r="N2" s="160"/>
      <c r="O2" s="160"/>
      <c r="P2" s="160"/>
    </row>
    <row r="3" spans="1:16">
      <c r="A3" s="843" t="s">
        <v>0</v>
      </c>
      <c r="B3" s="843"/>
      <c r="C3" s="843"/>
      <c r="D3" s="843"/>
      <c r="E3" s="843"/>
      <c r="F3" s="843"/>
      <c r="G3" s="843"/>
      <c r="H3" s="843"/>
      <c r="I3" s="843"/>
      <c r="J3" s="843"/>
      <c r="K3" s="843"/>
      <c r="L3" s="843"/>
    </row>
    <row r="4" spans="1:16">
      <c r="A4" s="843"/>
      <c r="B4" s="843"/>
      <c r="C4" s="843"/>
      <c r="D4" s="843"/>
      <c r="E4" s="843"/>
      <c r="F4" s="843"/>
      <c r="G4" s="843"/>
      <c r="H4" s="843"/>
      <c r="I4" s="843"/>
      <c r="J4" s="843"/>
      <c r="K4" s="843"/>
      <c r="L4" s="843"/>
    </row>
    <row r="5" spans="1:16" ht="12">
      <c r="A5" s="46"/>
      <c r="B5" s="313"/>
      <c r="C5" s="4"/>
      <c r="D5" s="4"/>
      <c r="E5" s="47"/>
      <c r="F5" s="4"/>
      <c r="G5" s="4"/>
      <c r="H5" s="4"/>
      <c r="I5" s="4"/>
      <c r="J5" s="4"/>
      <c r="K5" s="4"/>
      <c r="L5" s="10" t="s">
        <v>1</v>
      </c>
    </row>
    <row r="6" spans="1:16" ht="12">
      <c r="A6" s="46"/>
      <c r="B6" s="313"/>
      <c r="C6" s="4"/>
      <c r="D6" s="4"/>
      <c r="E6" s="47"/>
      <c r="F6" s="4"/>
      <c r="G6" s="4"/>
      <c r="H6" s="4"/>
      <c r="I6" s="4"/>
      <c r="J6" s="4"/>
      <c r="K6" s="4"/>
      <c r="L6" s="7"/>
    </row>
    <row r="7" spans="1:16" ht="19.5" customHeight="1">
      <c r="A7" s="27" t="s">
        <v>540</v>
      </c>
      <c r="B7" s="314"/>
      <c r="C7" s="32"/>
      <c r="D7" s="32"/>
      <c r="E7" s="32"/>
      <c r="F7" s="32"/>
      <c r="G7" s="32"/>
      <c r="H7" s="32"/>
      <c r="I7" s="32"/>
      <c r="J7" s="32"/>
      <c r="K7" s="32"/>
      <c r="L7" s="32"/>
    </row>
    <row r="8" spans="1:16" ht="17.25" customHeight="1">
      <c r="A8" s="315"/>
      <c r="B8" s="32" t="s">
        <v>696</v>
      </c>
      <c r="C8" s="30"/>
      <c r="D8" s="30"/>
      <c r="E8" s="30"/>
      <c r="F8" s="30"/>
      <c r="G8" s="30"/>
      <c r="H8" s="30"/>
      <c r="I8" s="30"/>
      <c r="J8" s="28"/>
      <c r="K8" s="28"/>
      <c r="L8" s="31">
        <v>1</v>
      </c>
    </row>
    <row r="9" spans="1:16" ht="9.75" customHeight="1">
      <c r="A9" s="315"/>
      <c r="B9" s="32"/>
      <c r="C9" s="30"/>
      <c r="D9" s="30"/>
      <c r="E9" s="30"/>
      <c r="F9" s="30"/>
      <c r="G9" s="30"/>
      <c r="H9" s="30"/>
      <c r="I9" s="30"/>
      <c r="J9" s="30"/>
      <c r="K9" s="30"/>
      <c r="L9" s="31"/>
    </row>
    <row r="10" spans="1:16" ht="19.5" customHeight="1">
      <c r="A10" s="27" t="s">
        <v>503</v>
      </c>
      <c r="B10" s="316"/>
      <c r="C10" s="32"/>
      <c r="D10" s="32"/>
      <c r="E10" s="32"/>
      <c r="F10" s="32"/>
      <c r="G10" s="32"/>
      <c r="H10" s="32"/>
      <c r="I10" s="32"/>
      <c r="J10" s="32"/>
      <c r="K10" s="32"/>
      <c r="L10" s="34"/>
    </row>
    <row r="11" spans="1:16" ht="19.5" customHeight="1">
      <c r="A11" s="35"/>
      <c r="B11" s="32" t="s">
        <v>259</v>
      </c>
      <c r="C11" s="32"/>
      <c r="D11" s="32"/>
      <c r="E11" s="32"/>
      <c r="F11" s="28"/>
      <c r="G11" s="28"/>
      <c r="H11" s="28"/>
      <c r="I11" s="28"/>
      <c r="J11" s="28"/>
      <c r="K11" s="28"/>
      <c r="L11" s="29" t="s">
        <v>2</v>
      </c>
    </row>
    <row r="12" spans="1:16" ht="19.5" customHeight="1">
      <c r="A12" s="35"/>
      <c r="B12" s="37" t="s">
        <v>515</v>
      </c>
      <c r="C12" s="32"/>
      <c r="D12" s="32"/>
      <c r="E12" s="28"/>
      <c r="F12" s="28"/>
      <c r="G12" s="28"/>
      <c r="H12" s="28"/>
      <c r="I12" s="28"/>
      <c r="J12" s="28"/>
      <c r="K12" s="28"/>
      <c r="L12" s="29" t="s">
        <v>2</v>
      </c>
    </row>
    <row r="13" spans="1:16" ht="10.5" customHeight="1">
      <c r="A13" s="315"/>
      <c r="B13" s="30"/>
      <c r="C13" s="30"/>
      <c r="D13" s="30"/>
      <c r="E13" s="30"/>
      <c r="F13" s="30"/>
      <c r="G13" s="30"/>
      <c r="H13" s="30"/>
      <c r="I13" s="30"/>
      <c r="J13" s="30"/>
      <c r="K13" s="30"/>
      <c r="L13" s="31"/>
    </row>
    <row r="14" spans="1:16" ht="19.5" customHeight="1">
      <c r="A14" s="27" t="s">
        <v>530</v>
      </c>
      <c r="B14" s="37"/>
      <c r="C14" s="32"/>
      <c r="D14" s="32"/>
      <c r="E14" s="32"/>
      <c r="F14" s="32"/>
      <c r="G14" s="32"/>
      <c r="H14" s="32"/>
      <c r="I14" s="32"/>
      <c r="J14" s="32"/>
      <c r="K14" s="32"/>
      <c r="L14" s="34"/>
    </row>
    <row r="15" spans="1:16" ht="19.5" customHeight="1">
      <c r="A15" s="35"/>
      <c r="B15" s="32" t="s">
        <v>504</v>
      </c>
      <c r="C15" s="32"/>
      <c r="D15" s="32"/>
      <c r="E15" s="32"/>
      <c r="F15" s="28"/>
      <c r="G15" s="28"/>
      <c r="H15" s="28"/>
      <c r="I15" s="28"/>
      <c r="J15" s="28"/>
      <c r="K15" s="28"/>
      <c r="L15" s="29" t="s">
        <v>3</v>
      </c>
    </row>
    <row r="16" spans="1:16" ht="19.5" customHeight="1">
      <c r="A16" s="35"/>
      <c r="B16" s="37" t="s">
        <v>513</v>
      </c>
      <c r="C16" s="32"/>
      <c r="D16" s="32"/>
      <c r="E16" s="32"/>
      <c r="F16" s="32"/>
      <c r="G16" s="28"/>
      <c r="H16" s="28"/>
      <c r="I16" s="28"/>
      <c r="J16" s="28"/>
      <c r="K16" s="28"/>
      <c r="L16" s="29" t="s">
        <v>4</v>
      </c>
    </row>
    <row r="17" spans="1:12" ht="19.5" customHeight="1">
      <c r="A17" s="35"/>
      <c r="B17" s="37" t="s">
        <v>505</v>
      </c>
      <c r="C17" s="32"/>
      <c r="D17" s="32"/>
      <c r="E17" s="32"/>
      <c r="F17" s="32"/>
      <c r="G17" s="28"/>
      <c r="H17" s="28"/>
      <c r="I17" s="28"/>
      <c r="J17" s="28"/>
      <c r="K17" s="28"/>
      <c r="L17" s="29" t="s">
        <v>5</v>
      </c>
    </row>
    <row r="18" spans="1:12" ht="19.5" customHeight="1">
      <c r="A18" s="35"/>
      <c r="B18" s="37" t="s">
        <v>506</v>
      </c>
      <c r="C18" s="32"/>
      <c r="D18" s="32"/>
      <c r="E18" s="32"/>
      <c r="F18" s="28"/>
      <c r="G18" s="28"/>
      <c r="H18" s="28"/>
      <c r="I18" s="28"/>
      <c r="J18" s="28"/>
      <c r="K18" s="28"/>
      <c r="L18" s="29" t="s">
        <v>6</v>
      </c>
    </row>
    <row r="19" spans="1:12" ht="19.5" customHeight="1">
      <c r="A19" s="35"/>
      <c r="B19" s="317" t="s">
        <v>507</v>
      </c>
      <c r="C19" s="32"/>
      <c r="D19" s="32"/>
      <c r="E19" s="32"/>
      <c r="F19" s="32"/>
      <c r="G19" s="32"/>
      <c r="H19" s="28"/>
      <c r="I19" s="28"/>
      <c r="J19" s="28"/>
      <c r="K19" s="28"/>
      <c r="L19" s="29" t="s">
        <v>7</v>
      </c>
    </row>
    <row r="20" spans="1:12" ht="10.5" customHeight="1">
      <c r="A20" s="35"/>
      <c r="B20" s="37"/>
      <c r="C20" s="32"/>
      <c r="D20" s="32"/>
      <c r="E20" s="32"/>
      <c r="F20" s="32"/>
      <c r="G20" s="32"/>
      <c r="H20" s="32"/>
      <c r="I20" s="32"/>
      <c r="J20" s="32"/>
      <c r="K20" s="32"/>
      <c r="L20" s="29"/>
    </row>
    <row r="21" spans="1:12" ht="19.5" customHeight="1">
      <c r="A21" s="27" t="s">
        <v>529</v>
      </c>
      <c r="B21" s="315"/>
      <c r="C21" s="37"/>
      <c r="D21" s="32"/>
      <c r="E21" s="32"/>
      <c r="F21" s="32"/>
      <c r="G21" s="32"/>
      <c r="H21" s="32"/>
      <c r="I21" s="32"/>
      <c r="J21" s="32"/>
      <c r="K21" s="32"/>
      <c r="L21" s="39"/>
    </row>
    <row r="22" spans="1:12" ht="19.5" customHeight="1">
      <c r="A22" s="315"/>
      <c r="B22" s="32" t="s">
        <v>531</v>
      </c>
      <c r="C22" s="32"/>
      <c r="D22" s="32"/>
      <c r="E22" s="32"/>
      <c r="F22" s="32"/>
      <c r="G22" s="28"/>
      <c r="H22" s="28"/>
      <c r="I22" s="28"/>
      <c r="J22" s="28"/>
      <c r="K22" s="28"/>
      <c r="L22" s="29" t="s">
        <v>9</v>
      </c>
    </row>
    <row r="23" spans="1:12" ht="19.5" customHeight="1">
      <c r="A23" s="40"/>
      <c r="B23" s="32" t="s">
        <v>532</v>
      </c>
      <c r="C23" s="32"/>
      <c r="D23" s="32"/>
      <c r="E23" s="32"/>
      <c r="F23" s="32"/>
      <c r="G23" s="32"/>
      <c r="H23" s="32"/>
      <c r="I23" s="28"/>
      <c r="J23" s="28"/>
      <c r="K23" s="28"/>
      <c r="L23" s="29" t="s">
        <v>10</v>
      </c>
    </row>
    <row r="24" spans="1:12" ht="10.5" customHeight="1">
      <c r="A24" s="40"/>
      <c r="B24" s="33"/>
      <c r="C24" s="41"/>
      <c r="D24" s="33"/>
      <c r="E24" s="33"/>
      <c r="F24" s="33"/>
      <c r="G24" s="33"/>
      <c r="H24" s="33"/>
      <c r="I24" s="33"/>
      <c r="J24" s="33"/>
      <c r="K24" s="33"/>
      <c r="L24" s="29"/>
    </row>
    <row r="25" spans="1:12" ht="19.5" customHeight="1">
      <c r="A25" s="27" t="s">
        <v>299</v>
      </c>
      <c r="B25" s="315"/>
      <c r="C25" s="37"/>
      <c r="D25" s="32"/>
      <c r="E25" s="32"/>
      <c r="F25" s="32"/>
      <c r="G25" s="32"/>
      <c r="H25" s="32"/>
      <c r="I25" s="32"/>
      <c r="J25" s="32"/>
      <c r="K25" s="32"/>
      <c r="L25" s="39"/>
    </row>
    <row r="26" spans="1:12" ht="19.5" customHeight="1">
      <c r="A26" s="315"/>
      <c r="B26" s="32" t="s">
        <v>534</v>
      </c>
      <c r="C26" s="32"/>
      <c r="D26" s="32"/>
      <c r="E26" s="32"/>
      <c r="F26" s="28"/>
      <c r="G26" s="28"/>
      <c r="H26" s="28"/>
      <c r="I26" s="28"/>
      <c r="J26" s="28"/>
      <c r="K26" s="42"/>
      <c r="L26" s="29" t="s">
        <v>11</v>
      </c>
    </row>
    <row r="27" spans="1:12" ht="19.5" customHeight="1">
      <c r="A27" s="315"/>
      <c r="B27" s="32" t="s">
        <v>508</v>
      </c>
      <c r="C27" s="32"/>
      <c r="D27" s="32"/>
      <c r="E27" s="32"/>
      <c r="F27" s="32"/>
      <c r="G27" s="28"/>
      <c r="H27" s="28"/>
      <c r="I27" s="28"/>
      <c r="J27" s="28"/>
      <c r="K27" s="42"/>
      <c r="L27" s="29" t="s">
        <v>11</v>
      </c>
    </row>
    <row r="28" spans="1:12" ht="19.5" customHeight="1">
      <c r="A28" s="40"/>
      <c r="B28" s="32" t="s">
        <v>533</v>
      </c>
      <c r="C28" s="32"/>
      <c r="D28" s="32"/>
      <c r="E28" s="32"/>
      <c r="F28" s="28"/>
      <c r="G28" s="28"/>
      <c r="H28" s="42"/>
      <c r="I28" s="42"/>
      <c r="J28" s="42"/>
      <c r="K28" s="42"/>
      <c r="L28" s="29" t="s">
        <v>12</v>
      </c>
    </row>
    <row r="29" spans="1:12" ht="19.5" customHeight="1">
      <c r="A29" s="40"/>
      <c r="B29" s="32" t="s">
        <v>514</v>
      </c>
      <c r="C29" s="32"/>
      <c r="D29" s="32"/>
      <c r="E29" s="28"/>
      <c r="F29" s="42"/>
      <c r="G29" s="42"/>
      <c r="H29" s="42"/>
      <c r="I29" s="42"/>
      <c r="J29" s="42"/>
      <c r="K29" s="42"/>
      <c r="L29" s="29" t="s">
        <v>12</v>
      </c>
    </row>
    <row r="30" spans="1:12" ht="10.5" customHeight="1">
      <c r="A30" s="40"/>
      <c r="B30" s="32"/>
      <c r="C30" s="32"/>
      <c r="D30" s="32"/>
      <c r="E30" s="32"/>
      <c r="F30" s="32"/>
      <c r="G30" s="32"/>
      <c r="H30" s="32"/>
      <c r="I30" s="32"/>
      <c r="J30" s="32"/>
      <c r="K30" s="32"/>
      <c r="L30" s="29"/>
    </row>
    <row r="31" spans="1:12" ht="19.5" customHeight="1">
      <c r="A31" s="27" t="s">
        <v>521</v>
      </c>
      <c r="B31" s="32"/>
      <c r="C31" s="32"/>
      <c r="D31" s="32"/>
      <c r="E31" s="32"/>
      <c r="F31" s="32"/>
      <c r="G31" s="32"/>
      <c r="H31" s="32"/>
      <c r="I31" s="32"/>
      <c r="J31" s="32"/>
      <c r="K31" s="32"/>
      <c r="L31" s="29"/>
    </row>
    <row r="32" spans="1:12" ht="19.5" customHeight="1">
      <c r="A32" s="40"/>
      <c r="B32" s="32" t="s">
        <v>535</v>
      </c>
      <c r="C32" s="32"/>
      <c r="D32" s="32"/>
      <c r="E32" s="32"/>
      <c r="F32" s="32"/>
      <c r="G32" s="28"/>
      <c r="H32" s="28"/>
      <c r="I32" s="28"/>
      <c r="J32" s="28"/>
      <c r="K32" s="28"/>
      <c r="L32" s="29" t="s">
        <v>13</v>
      </c>
    </row>
    <row r="33" spans="1:12" ht="19.5" customHeight="1">
      <c r="A33" s="40"/>
      <c r="B33" s="32" t="s">
        <v>509</v>
      </c>
      <c r="C33" s="32"/>
      <c r="D33" s="32"/>
      <c r="E33" s="32"/>
      <c r="F33" s="32"/>
      <c r="G33" s="32"/>
      <c r="H33" s="28"/>
      <c r="I33" s="28"/>
      <c r="J33" s="28"/>
      <c r="K33" s="28"/>
      <c r="L33" s="29" t="s">
        <v>14</v>
      </c>
    </row>
    <row r="34" spans="1:12" ht="10.5" customHeight="1">
      <c r="A34" s="40"/>
      <c r="B34" s="32"/>
      <c r="C34" s="32"/>
      <c r="D34" s="32"/>
      <c r="E34" s="32"/>
      <c r="F34" s="32"/>
      <c r="G34" s="32"/>
      <c r="H34" s="32"/>
      <c r="I34" s="32"/>
      <c r="J34" s="32"/>
      <c r="K34" s="32"/>
      <c r="L34" s="29"/>
    </row>
    <row r="35" spans="1:12" ht="19.5" customHeight="1">
      <c r="A35" s="27" t="s">
        <v>510</v>
      </c>
      <c r="B35" s="33"/>
      <c r="C35" s="41"/>
      <c r="D35" s="33"/>
      <c r="E35" s="33"/>
      <c r="F35" s="33"/>
      <c r="G35" s="33"/>
      <c r="H35" s="33"/>
      <c r="I35" s="33"/>
      <c r="J35" s="33"/>
      <c r="K35" s="33"/>
      <c r="L35" s="29"/>
    </row>
    <row r="36" spans="1:12" ht="19.5" customHeight="1">
      <c r="A36" s="35"/>
      <c r="B36" s="32" t="s">
        <v>536</v>
      </c>
      <c r="C36" s="32"/>
      <c r="D36" s="32"/>
      <c r="E36" s="32"/>
      <c r="F36" s="28"/>
      <c r="G36" s="28"/>
      <c r="H36" s="28"/>
      <c r="I36" s="28"/>
      <c r="J36" s="28"/>
      <c r="K36" s="28"/>
      <c r="L36" s="29" t="s">
        <v>15</v>
      </c>
    </row>
    <row r="37" spans="1:12" ht="10.5" customHeight="1">
      <c r="A37" s="35"/>
      <c r="B37" s="32"/>
      <c r="C37" s="32"/>
      <c r="D37" s="32"/>
      <c r="E37" s="32"/>
      <c r="F37" s="32"/>
      <c r="G37" s="32"/>
      <c r="H37" s="32"/>
      <c r="I37" s="32"/>
      <c r="J37" s="32"/>
      <c r="K37" s="32"/>
      <c r="L37" s="29"/>
    </row>
    <row r="38" spans="1:12" ht="19.5" customHeight="1">
      <c r="A38" s="27" t="s">
        <v>511</v>
      </c>
      <c r="B38" s="44"/>
      <c r="C38" s="32"/>
      <c r="D38" s="32"/>
      <c r="E38" s="32"/>
      <c r="F38" s="32"/>
      <c r="G38" s="32"/>
      <c r="H38" s="32"/>
      <c r="I38" s="32"/>
      <c r="J38" s="32"/>
      <c r="K38" s="32"/>
      <c r="L38" s="48"/>
    </row>
    <row r="39" spans="1:12" ht="19.5" customHeight="1">
      <c r="A39" s="35"/>
      <c r="B39" s="32" t="s">
        <v>512</v>
      </c>
      <c r="C39" s="32"/>
      <c r="D39" s="32"/>
      <c r="E39" s="32"/>
      <c r="F39" s="32"/>
      <c r="G39" s="32"/>
      <c r="H39" s="28"/>
      <c r="I39" s="28"/>
      <c r="J39" s="28"/>
      <c r="K39" s="28"/>
      <c r="L39" s="29" t="s">
        <v>16</v>
      </c>
    </row>
    <row r="40" spans="1:12" ht="10.5" customHeight="1">
      <c r="A40" s="315"/>
      <c r="B40" s="32"/>
      <c r="C40" s="32"/>
      <c r="D40" s="32"/>
      <c r="E40" s="32"/>
      <c r="F40" s="32"/>
      <c r="G40" s="32"/>
      <c r="H40" s="32"/>
      <c r="I40" s="32"/>
      <c r="J40" s="32"/>
      <c r="K40" s="32"/>
      <c r="L40" s="29"/>
    </row>
    <row r="41" spans="1:12" ht="19.5" customHeight="1">
      <c r="A41" s="27" t="s">
        <v>234</v>
      </c>
      <c r="B41" s="32"/>
      <c r="C41" s="32"/>
      <c r="D41" s="32"/>
      <c r="E41" s="32"/>
      <c r="F41" s="32"/>
      <c r="G41" s="32"/>
      <c r="H41" s="32"/>
      <c r="I41" s="32"/>
      <c r="J41" s="32"/>
      <c r="K41" s="32"/>
      <c r="L41" s="29"/>
    </row>
    <row r="42" spans="1:12" ht="19.5" customHeight="1">
      <c r="A42" s="27" t="s">
        <v>17</v>
      </c>
      <c r="B42" s="32"/>
      <c r="C42" s="32"/>
      <c r="D42" s="32"/>
      <c r="E42" s="32"/>
      <c r="F42" s="32"/>
      <c r="G42" s="32"/>
      <c r="H42" s="32"/>
      <c r="I42" s="36"/>
      <c r="J42" s="36"/>
      <c r="K42" s="36"/>
      <c r="L42" s="29" t="s">
        <v>18</v>
      </c>
    </row>
    <row r="43" spans="1:12" ht="19.5" customHeight="1">
      <c r="A43" s="27" t="s">
        <v>537</v>
      </c>
      <c r="B43" s="32"/>
      <c r="C43" s="32"/>
      <c r="D43" s="32"/>
      <c r="E43" s="32"/>
      <c r="F43" s="28"/>
      <c r="G43" s="28"/>
      <c r="H43" s="28"/>
      <c r="I43" s="28"/>
      <c r="J43" s="28"/>
      <c r="K43" s="28"/>
      <c r="L43" s="29" t="s">
        <v>19</v>
      </c>
    </row>
    <row r="44" spans="1:12" ht="19.5" customHeight="1">
      <c r="A44" s="27" t="s">
        <v>20</v>
      </c>
      <c r="B44" s="32"/>
      <c r="C44" s="32"/>
      <c r="D44" s="32"/>
      <c r="E44" s="28"/>
      <c r="F44" s="28"/>
      <c r="G44" s="28"/>
      <c r="H44" s="28"/>
      <c r="I44" s="28"/>
      <c r="J44" s="28"/>
      <c r="K44" s="28"/>
      <c r="L44" s="29" t="s">
        <v>21</v>
      </c>
    </row>
    <row r="45" spans="1:12">
      <c r="A45" s="160"/>
      <c r="B45" s="160"/>
      <c r="C45" s="160"/>
      <c r="D45" s="160"/>
      <c r="E45" s="160"/>
      <c r="F45" s="160"/>
      <c r="G45" s="160"/>
      <c r="H45" s="160"/>
      <c r="I45" s="160"/>
      <c r="J45" s="160"/>
      <c r="K45" s="160"/>
      <c r="L45" s="160"/>
    </row>
    <row r="47" spans="1:12" ht="12">
      <c r="A47" s="14"/>
      <c r="B47" s="14"/>
      <c r="C47" s="14"/>
      <c r="D47" s="14"/>
      <c r="E47" s="14"/>
      <c r="F47" s="14"/>
      <c r="G47" s="14"/>
      <c r="H47" s="14"/>
      <c r="I47" s="14"/>
      <c r="J47" s="14"/>
      <c r="K47" s="14"/>
      <c r="L47" s="14"/>
    </row>
    <row r="48" spans="1:12" ht="12">
      <c r="A48" s="14"/>
      <c r="B48" s="14"/>
      <c r="C48" s="14"/>
      <c r="D48" s="14"/>
      <c r="E48" s="14"/>
      <c r="F48" s="14"/>
      <c r="G48" s="14"/>
      <c r="H48" s="14"/>
      <c r="I48" s="14"/>
      <c r="J48" s="14"/>
      <c r="K48" s="14"/>
      <c r="L48" s="14"/>
    </row>
    <row r="49" spans="1:12" ht="12">
      <c r="A49" s="14"/>
      <c r="B49" s="14"/>
      <c r="C49" s="14"/>
      <c r="D49" s="14"/>
      <c r="E49" s="14"/>
      <c r="F49" s="14"/>
      <c r="G49" s="14"/>
      <c r="H49" s="14"/>
      <c r="I49" s="14"/>
      <c r="J49" s="14"/>
      <c r="K49" s="14"/>
      <c r="L49" s="14"/>
    </row>
    <row r="50" spans="1:12" ht="12">
      <c r="A50" s="14"/>
      <c r="B50" s="14"/>
      <c r="C50" s="14"/>
      <c r="D50" s="14"/>
      <c r="E50" s="14"/>
      <c r="F50" s="14"/>
      <c r="G50" s="14"/>
      <c r="H50" s="14"/>
      <c r="I50" s="14"/>
      <c r="J50" s="14"/>
      <c r="K50" s="14"/>
      <c r="L50" s="14"/>
    </row>
    <row r="51" spans="1:12" ht="12">
      <c r="A51" s="14"/>
      <c r="B51" s="14"/>
      <c r="C51" s="14"/>
      <c r="D51" s="14"/>
      <c r="E51" s="14"/>
      <c r="F51" s="14"/>
      <c r="G51" s="14"/>
      <c r="H51" s="14"/>
      <c r="I51" s="14"/>
      <c r="J51" s="14"/>
      <c r="K51" s="14"/>
      <c r="L51" s="14"/>
    </row>
    <row r="52" spans="1:12" ht="12">
      <c r="A52" s="14"/>
      <c r="B52" s="14"/>
      <c r="C52" s="14"/>
      <c r="D52" s="14"/>
      <c r="E52" s="14"/>
      <c r="F52" s="14"/>
      <c r="G52" s="14"/>
      <c r="H52" s="14"/>
      <c r="I52" s="14"/>
      <c r="J52" s="14"/>
      <c r="K52" s="14"/>
      <c r="L52" s="14"/>
    </row>
    <row r="53" spans="1:12" ht="12">
      <c r="A53" s="14"/>
      <c r="B53" s="14"/>
      <c r="C53" s="14"/>
      <c r="D53" s="14"/>
      <c r="E53" s="14"/>
      <c r="F53" s="14"/>
      <c r="G53" s="14"/>
      <c r="H53" s="14"/>
      <c r="I53" s="14"/>
      <c r="J53" s="14"/>
      <c r="K53" s="14"/>
      <c r="L53" s="14"/>
    </row>
    <row r="54" spans="1:12" ht="12">
      <c r="A54" s="14"/>
      <c r="B54" s="14"/>
      <c r="C54" s="14"/>
      <c r="D54" s="14"/>
      <c r="E54" s="14"/>
      <c r="F54" s="14"/>
      <c r="G54" s="14"/>
      <c r="H54" s="14"/>
      <c r="I54" s="14"/>
      <c r="J54" s="14"/>
      <c r="K54" s="14"/>
      <c r="L54" s="14"/>
    </row>
    <row r="55" spans="1:12" ht="12">
      <c r="A55" s="14"/>
      <c r="B55" s="14"/>
      <c r="C55" s="14"/>
      <c r="D55" s="14"/>
      <c r="E55" s="14"/>
      <c r="F55" s="14"/>
      <c r="G55" s="14"/>
      <c r="H55" s="14"/>
      <c r="I55" s="14"/>
      <c r="J55" s="14"/>
      <c r="K55" s="14"/>
      <c r="L55" s="14"/>
    </row>
    <row r="56" spans="1:12" ht="12">
      <c r="A56" s="14"/>
      <c r="B56" s="14"/>
      <c r="C56" s="14"/>
      <c r="D56" s="14"/>
      <c r="E56" s="14"/>
      <c r="F56" s="14"/>
      <c r="G56" s="14"/>
      <c r="H56" s="14"/>
      <c r="I56" s="14"/>
      <c r="J56" s="14"/>
      <c r="K56" s="14"/>
      <c r="L56" s="14"/>
    </row>
  </sheetData>
  <mergeCells count="1">
    <mergeCell ref="A3:L4"/>
  </mergeCells>
  <hyperlinks>
    <hyperlink ref="L15" location="Table1!A1" display="Table1!A1" xr:uid="{EF7A307D-331A-4A98-B391-D9F2CB5EDE46}"/>
    <hyperlink ref="L16" location="Table2!A1" display="Table2!A1" xr:uid="{E6404FB7-85D2-44E2-83F2-EB5669C2CE33}"/>
    <hyperlink ref="L17" location="Table3!A1" display="Table3!A1" xr:uid="{1055BEB9-DD65-4A9F-A258-94C852444247}"/>
    <hyperlink ref="L19" location="Table4!A1" display="Table4!A1" xr:uid="{31C7E96D-1FAA-4F57-B83B-2F9F2D3CB828}"/>
    <hyperlink ref="L22" location="Table5!A1" display="Table5!A1" xr:uid="{35469B94-C409-44E7-A2E1-28A0A6F74E7D}"/>
    <hyperlink ref="L36" location="Table6!A1" display="Table6!A1" xr:uid="{77E25608-FFD3-4595-90A5-D9F3FC8CA19B}"/>
    <hyperlink ref="L23" location="Table5!A1" display="Table5!A1" xr:uid="{E03211D1-9663-4A00-A814-4753AF68170E}"/>
    <hyperlink ref="L26" location="Table5!A1" display="Table5!A1" xr:uid="{A333BB67-48E0-4C19-A204-535D64526A98}"/>
    <hyperlink ref="L28" location="Table5!A1" display="Table5!A1" xr:uid="{5D321501-6A96-4765-9594-5B1A16DA2887}"/>
    <hyperlink ref="L32" location="Table5!A1" display="Table5!A1" xr:uid="{069EA9F3-8D1E-4C06-B121-F310E280745B}"/>
    <hyperlink ref="L11" location="Table1!A1" display="Table1!A1" xr:uid="{C9FD1813-F1F4-4CDD-BF1D-7C6D0CB34064}"/>
    <hyperlink ref="L42" location="'Principles and Definitions'!A1" display="ii" xr:uid="{DC72B0F8-7BED-4535-A37F-C990FED4BF9D}"/>
    <hyperlink ref="L43" location="'Principles and Definitions'!A1" display="ii" xr:uid="{5A0D0925-BBB5-4C94-BADF-B95E1BEC5180}"/>
    <hyperlink ref="L44" location="'Principles and Definitions'!A1" display="ii" xr:uid="{BB884647-44F1-4A41-8415-1FE4771FBFE5}"/>
    <hyperlink ref="L29" location="Table5!A1" display="Table5!A1" xr:uid="{D85DFFEB-8369-4901-908E-1250AAE3ACA6}"/>
    <hyperlink ref="L33" location="Table5!A1" display="Table5!A1" xr:uid="{0DA2B7B7-5DAE-4265-9065-9297344895AE}"/>
  </hyperlinks>
  <pageMargins left="0.5803571428571429" right="0.38690476190476192" top="0.5803571428571429" bottom="0.52083333333333337" header="0.3" footer="0.3"/>
  <pageSetup orientation="portrait" r:id="rId1"/>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CBED6-562D-4B0B-8226-D6E91D4875EB}">
  <sheetPr>
    <tabColor theme="4"/>
  </sheetPr>
  <dimension ref="A1:M165"/>
  <sheetViews>
    <sheetView showGridLines="0" view="pageBreakPreview" zoomScale="130" zoomScaleNormal="100" zoomScaleSheetLayoutView="130" zoomScalePageLayoutView="145" workbookViewId="0">
      <selection activeCell="B18" sqref="B18"/>
    </sheetView>
  </sheetViews>
  <sheetFormatPr defaultRowHeight="11.25"/>
  <cols>
    <col min="1" max="1" width="21.83203125" style="50" customWidth="1"/>
    <col min="2" max="2" width="20.83203125" style="50" customWidth="1"/>
    <col min="3" max="3" width="15.83203125" style="50" customWidth="1"/>
    <col min="4" max="4" width="17" style="50" customWidth="1"/>
    <col min="5" max="5" width="13.5" style="50" customWidth="1"/>
    <col min="6" max="6" width="13.83203125" style="50" customWidth="1"/>
    <col min="7" max="7" width="14.5" style="50" customWidth="1"/>
    <col min="8" max="9" width="9.33203125" style="50"/>
    <col min="10" max="11" width="9.33203125" style="50" customWidth="1"/>
    <col min="12" max="13" width="9.33203125" style="50"/>
    <col min="14" max="16384" width="9.33203125" style="3"/>
  </cols>
  <sheetData>
    <row r="1" spans="1:12" ht="11.25" customHeight="1">
      <c r="A1" s="457" t="s">
        <v>328</v>
      </c>
      <c r="B1" s="442"/>
      <c r="C1" s="442"/>
      <c r="D1" s="442"/>
      <c r="E1" s="442"/>
      <c r="F1" s="442"/>
      <c r="G1" s="442"/>
    </row>
    <row r="2" spans="1:12" ht="14.25" customHeight="1">
      <c r="A2" s="942" t="s">
        <v>296</v>
      </c>
      <c r="B2" s="945" t="s">
        <v>57</v>
      </c>
      <c r="C2" s="948" t="str">
        <f>"ENERGÍA PRODUCIDA "&amp;UPPER('1. Resumen'!Q4)&amp;" "&amp;'1. Resumen'!Q5</f>
        <v>ENERGÍA PRODUCIDA MARZO 2018</v>
      </c>
      <c r="D2" s="948"/>
      <c r="E2" s="948"/>
      <c r="F2" s="948"/>
      <c r="G2" s="458" t="s">
        <v>329</v>
      </c>
      <c r="H2" s="283"/>
      <c r="I2" s="283"/>
      <c r="J2" s="283"/>
      <c r="K2" s="283"/>
    </row>
    <row r="3" spans="1:12" ht="11.25" customHeight="1">
      <c r="A3" s="943"/>
      <c r="B3" s="946"/>
      <c r="C3" s="949" t="s">
        <v>330</v>
      </c>
      <c r="D3" s="949"/>
      <c r="E3" s="949"/>
      <c r="F3" s="950" t="str">
        <f>"TOTAL 
"&amp;UPPER('1. Resumen'!Q4)</f>
        <v>TOTAL 
MARZO</v>
      </c>
      <c r="G3" s="459" t="s">
        <v>331</v>
      </c>
      <c r="H3" s="272"/>
      <c r="I3" s="272"/>
      <c r="J3" s="272"/>
      <c r="K3" s="272"/>
      <c r="L3" s="273"/>
    </row>
    <row r="4" spans="1:12" ht="12.75" customHeight="1">
      <c r="A4" s="943"/>
      <c r="B4" s="946"/>
      <c r="C4" s="443" t="s">
        <v>248</v>
      </c>
      <c r="D4" s="443" t="s">
        <v>249</v>
      </c>
      <c r="E4" s="443" t="s">
        <v>332</v>
      </c>
      <c r="F4" s="951"/>
      <c r="G4" s="459">
        <v>2018</v>
      </c>
      <c r="H4" s="275"/>
      <c r="I4" s="274"/>
      <c r="J4" s="274"/>
      <c r="K4" s="274"/>
      <c r="L4" s="273"/>
    </row>
    <row r="5" spans="1:12" ht="11.25" customHeight="1">
      <c r="A5" s="944"/>
      <c r="B5" s="947"/>
      <c r="C5" s="460" t="s">
        <v>333</v>
      </c>
      <c r="D5" s="460" t="s">
        <v>333</v>
      </c>
      <c r="E5" s="460" t="s">
        <v>333</v>
      </c>
      <c r="F5" s="460" t="s">
        <v>333</v>
      </c>
      <c r="G5" s="461" t="s">
        <v>231</v>
      </c>
      <c r="H5" s="275"/>
      <c r="I5" s="275"/>
      <c r="J5" s="275"/>
      <c r="K5" s="275"/>
      <c r="L5" s="12"/>
    </row>
    <row r="6" spans="1:12" ht="11.25" customHeight="1">
      <c r="A6" s="452" t="s">
        <v>133</v>
      </c>
      <c r="B6" s="444" t="s">
        <v>95</v>
      </c>
      <c r="C6" s="684"/>
      <c r="D6" s="684"/>
      <c r="E6" s="684">
        <v>0</v>
      </c>
      <c r="F6" s="445">
        <v>0</v>
      </c>
      <c r="G6" s="446">
        <v>0</v>
      </c>
      <c r="H6" s="275"/>
      <c r="I6" s="275"/>
      <c r="J6" s="275"/>
      <c r="K6" s="275"/>
      <c r="L6" s="7"/>
    </row>
    <row r="7" spans="1:12" ht="11.25" customHeight="1">
      <c r="A7" s="453" t="s">
        <v>334</v>
      </c>
      <c r="B7" s="454"/>
      <c r="C7" s="685"/>
      <c r="D7" s="685"/>
      <c r="E7" s="685">
        <v>0</v>
      </c>
      <c r="F7" s="455">
        <v>0</v>
      </c>
      <c r="G7" s="456">
        <v>0</v>
      </c>
      <c r="H7" s="275"/>
      <c r="I7" s="275"/>
      <c r="J7" s="275"/>
      <c r="K7" s="275"/>
      <c r="L7" s="20"/>
    </row>
    <row r="8" spans="1:12" ht="11.25" customHeight="1">
      <c r="A8" s="447" t="s">
        <v>132</v>
      </c>
      <c r="B8" s="448" t="s">
        <v>67</v>
      </c>
      <c r="C8" s="686"/>
      <c r="D8" s="686"/>
      <c r="E8" s="686">
        <v>14223.3524</v>
      </c>
      <c r="F8" s="449">
        <v>14223.3524</v>
      </c>
      <c r="G8" s="450">
        <v>33051.24209</v>
      </c>
      <c r="H8" s="275"/>
      <c r="I8" s="275"/>
      <c r="J8" s="275"/>
      <c r="K8" s="275"/>
      <c r="L8" s="16"/>
    </row>
    <row r="9" spans="1:12" ht="11.25" customHeight="1">
      <c r="A9" s="453" t="s">
        <v>335</v>
      </c>
      <c r="B9" s="454"/>
      <c r="C9" s="685"/>
      <c r="D9" s="685"/>
      <c r="E9" s="685">
        <v>14223.3524</v>
      </c>
      <c r="F9" s="455">
        <v>14223.3524</v>
      </c>
      <c r="G9" s="456">
        <v>33051.24209</v>
      </c>
      <c r="H9" s="275"/>
      <c r="I9" s="275"/>
      <c r="J9" s="275"/>
      <c r="K9" s="276"/>
      <c r="L9" s="29"/>
    </row>
    <row r="10" spans="1:12" ht="11.25" customHeight="1">
      <c r="A10" s="447" t="s">
        <v>116</v>
      </c>
      <c r="B10" s="448" t="s">
        <v>92</v>
      </c>
      <c r="C10" s="686"/>
      <c r="D10" s="686"/>
      <c r="E10" s="686">
        <v>7047.6076300000004</v>
      </c>
      <c r="F10" s="449">
        <v>7047.6076300000004</v>
      </c>
      <c r="G10" s="450">
        <v>20527.350567499998</v>
      </c>
      <c r="H10" s="275"/>
      <c r="I10" s="275"/>
      <c r="J10" s="275"/>
      <c r="K10" s="276"/>
      <c r="L10" s="29"/>
    </row>
    <row r="11" spans="1:12" ht="11.25" customHeight="1">
      <c r="A11" s="453" t="s">
        <v>336</v>
      </c>
      <c r="B11" s="454"/>
      <c r="C11" s="685"/>
      <c r="D11" s="685"/>
      <c r="E11" s="685">
        <v>7047.6076300000004</v>
      </c>
      <c r="F11" s="455">
        <v>7047.6076300000004</v>
      </c>
      <c r="G11" s="456">
        <v>20527.350567499998</v>
      </c>
      <c r="H11" s="275"/>
      <c r="I11" s="275"/>
      <c r="J11" s="275"/>
      <c r="K11" s="276"/>
      <c r="L11" s="29"/>
    </row>
    <row r="12" spans="1:12" ht="11.25" customHeight="1">
      <c r="A12" s="447" t="s">
        <v>103</v>
      </c>
      <c r="B12" s="448" t="s">
        <v>337</v>
      </c>
      <c r="C12" s="686">
        <v>153292.6689775</v>
      </c>
      <c r="D12" s="686"/>
      <c r="E12" s="686"/>
      <c r="F12" s="449">
        <v>153292.6689775</v>
      </c>
      <c r="G12" s="450">
        <v>443686.4765475</v>
      </c>
      <c r="H12" s="275"/>
      <c r="I12" s="275"/>
      <c r="J12" s="275"/>
      <c r="K12" s="276"/>
      <c r="L12" s="29"/>
    </row>
    <row r="13" spans="1:12" ht="11.25" customHeight="1">
      <c r="A13" s="453" t="s">
        <v>338</v>
      </c>
      <c r="B13" s="454"/>
      <c r="C13" s="685">
        <v>153292.6689775</v>
      </c>
      <c r="D13" s="685"/>
      <c r="E13" s="685"/>
      <c r="F13" s="455">
        <v>153292.6689775</v>
      </c>
      <c r="G13" s="456">
        <v>443686.4765475</v>
      </c>
      <c r="H13" s="275"/>
      <c r="I13" s="275"/>
      <c r="J13" s="275"/>
      <c r="K13" s="276"/>
      <c r="L13" s="31"/>
    </row>
    <row r="14" spans="1:12" ht="11.25" customHeight="1">
      <c r="A14" s="451" t="s">
        <v>277</v>
      </c>
      <c r="B14" s="448" t="s">
        <v>339</v>
      </c>
      <c r="C14" s="686"/>
      <c r="D14" s="686">
        <v>424.58525250000002</v>
      </c>
      <c r="E14" s="686"/>
      <c r="F14" s="449">
        <v>424.58525250000002</v>
      </c>
      <c r="G14" s="450">
        <v>424.58525250000002</v>
      </c>
      <c r="H14" s="275"/>
      <c r="I14" s="275"/>
      <c r="J14" s="275"/>
      <c r="K14" s="276"/>
      <c r="L14" s="29"/>
    </row>
    <row r="15" spans="1:12" ht="11.25" customHeight="1">
      <c r="A15" s="453" t="s">
        <v>340</v>
      </c>
      <c r="B15" s="454"/>
      <c r="C15" s="685"/>
      <c r="D15" s="685">
        <v>424.58525250000002</v>
      </c>
      <c r="E15" s="685"/>
      <c r="F15" s="455">
        <v>424.58525250000002</v>
      </c>
      <c r="G15" s="456">
        <v>424.58525250000002</v>
      </c>
      <c r="H15" s="275"/>
      <c r="I15" s="275"/>
      <c r="J15" s="275"/>
      <c r="K15" s="276"/>
      <c r="L15" s="29"/>
    </row>
    <row r="16" spans="1:12" ht="11.25" customHeight="1">
      <c r="A16" s="451" t="s">
        <v>102</v>
      </c>
      <c r="B16" s="448" t="s">
        <v>341</v>
      </c>
      <c r="C16" s="686">
        <v>102273.72209749999</v>
      </c>
      <c r="D16" s="686"/>
      <c r="E16" s="686"/>
      <c r="F16" s="449">
        <v>102273.72209749999</v>
      </c>
      <c r="G16" s="450">
        <v>298839.31059000001</v>
      </c>
      <c r="H16" s="275"/>
      <c r="I16" s="275"/>
      <c r="J16" s="275"/>
      <c r="K16" s="276"/>
      <c r="L16" s="29"/>
    </row>
    <row r="17" spans="1:12" ht="11.25" customHeight="1">
      <c r="A17" s="451"/>
      <c r="B17" s="448" t="s">
        <v>342</v>
      </c>
      <c r="C17" s="686">
        <v>27982.929232499999</v>
      </c>
      <c r="D17" s="686"/>
      <c r="E17" s="686"/>
      <c r="F17" s="449">
        <v>27982.929232499999</v>
      </c>
      <c r="G17" s="450">
        <v>83060.509277500008</v>
      </c>
      <c r="H17" s="275"/>
      <c r="I17" s="275"/>
      <c r="J17" s="275"/>
      <c r="K17" s="276"/>
      <c r="L17" s="29"/>
    </row>
    <row r="18" spans="1:12" ht="11.25" customHeight="1">
      <c r="A18" s="453" t="s">
        <v>343</v>
      </c>
      <c r="B18" s="454"/>
      <c r="C18" s="685">
        <v>130256.65132999999</v>
      </c>
      <c r="D18" s="685"/>
      <c r="E18" s="685"/>
      <c r="F18" s="455">
        <v>130256.65132999999</v>
      </c>
      <c r="G18" s="456">
        <v>381899.81986749999</v>
      </c>
      <c r="H18" s="275"/>
      <c r="I18" s="275"/>
      <c r="J18" s="275"/>
      <c r="K18" s="276"/>
      <c r="L18" s="29"/>
    </row>
    <row r="19" spans="1:12" ht="11.25" customHeight="1">
      <c r="A19" s="451" t="s">
        <v>128</v>
      </c>
      <c r="B19" s="448" t="s">
        <v>94</v>
      </c>
      <c r="C19" s="686"/>
      <c r="D19" s="686"/>
      <c r="E19" s="686"/>
      <c r="F19" s="449"/>
      <c r="G19" s="450">
        <v>1218.9493975</v>
      </c>
      <c r="H19" s="275"/>
      <c r="I19" s="275"/>
      <c r="J19" s="275"/>
      <c r="K19" s="276"/>
      <c r="L19" s="39"/>
    </row>
    <row r="20" spans="1:12" ht="11.25" customHeight="1">
      <c r="A20" s="453" t="s">
        <v>462</v>
      </c>
      <c r="B20" s="454"/>
      <c r="C20" s="685"/>
      <c r="D20" s="685"/>
      <c r="E20" s="685"/>
      <c r="F20" s="455"/>
      <c r="G20" s="456">
        <v>1218.9493975</v>
      </c>
      <c r="H20" s="275"/>
      <c r="I20" s="275"/>
      <c r="J20" s="275"/>
      <c r="K20" s="276"/>
      <c r="L20" s="29"/>
    </row>
    <row r="21" spans="1:12" ht="11.25" customHeight="1">
      <c r="A21" s="451" t="s">
        <v>100</v>
      </c>
      <c r="B21" s="448" t="s">
        <v>344</v>
      </c>
      <c r="C21" s="686">
        <v>862.98337250000009</v>
      </c>
      <c r="D21" s="686"/>
      <c r="E21" s="686"/>
      <c r="F21" s="449">
        <v>862.98337250000009</v>
      </c>
      <c r="G21" s="450">
        <v>3077.5034475000002</v>
      </c>
      <c r="H21" s="275"/>
      <c r="I21" s="275"/>
      <c r="J21" s="275"/>
      <c r="K21" s="276"/>
      <c r="L21" s="29"/>
    </row>
    <row r="22" spans="1:12" ht="11.25" customHeight="1">
      <c r="A22" s="451"/>
      <c r="B22" s="448" t="s">
        <v>345</v>
      </c>
      <c r="C22" s="686">
        <v>411.71539749999999</v>
      </c>
      <c r="D22" s="686"/>
      <c r="E22" s="686"/>
      <c r="F22" s="449">
        <v>411.71539749999999</v>
      </c>
      <c r="G22" s="450">
        <v>1210.9933450000001</v>
      </c>
      <c r="H22" s="275"/>
      <c r="I22" s="275"/>
      <c r="J22" s="275"/>
      <c r="K22" s="275"/>
      <c r="L22" s="20"/>
    </row>
    <row r="23" spans="1:12" ht="11.25" customHeight="1">
      <c r="A23" s="451"/>
      <c r="B23" s="448" t="s">
        <v>346</v>
      </c>
      <c r="C23" s="686">
        <v>3220.6893850000001</v>
      </c>
      <c r="D23" s="686"/>
      <c r="E23" s="686"/>
      <c r="F23" s="449">
        <v>3220.6893850000001</v>
      </c>
      <c r="G23" s="450">
        <v>9607.4052424999991</v>
      </c>
      <c r="H23" s="275"/>
      <c r="I23" s="275"/>
      <c r="J23" s="275"/>
      <c r="K23" s="275"/>
      <c r="L23" s="22"/>
    </row>
    <row r="24" spans="1:12" ht="11.25" customHeight="1">
      <c r="A24" s="451"/>
      <c r="B24" s="448" t="s">
        <v>347</v>
      </c>
      <c r="C24" s="686">
        <v>10712.9299775</v>
      </c>
      <c r="D24" s="686"/>
      <c r="E24" s="686"/>
      <c r="F24" s="449">
        <v>10712.9299775</v>
      </c>
      <c r="G24" s="450">
        <v>30274.519475000001</v>
      </c>
      <c r="H24" s="275"/>
      <c r="I24" s="275"/>
      <c r="J24" s="275"/>
      <c r="K24" s="275"/>
      <c r="L24" s="20"/>
    </row>
    <row r="25" spans="1:12" ht="11.25" customHeight="1">
      <c r="A25" s="451"/>
      <c r="B25" s="448" t="s">
        <v>348</v>
      </c>
      <c r="C25" s="686">
        <v>87204.525705000007</v>
      </c>
      <c r="D25" s="686"/>
      <c r="E25" s="686"/>
      <c r="F25" s="449">
        <v>87204.525705000007</v>
      </c>
      <c r="G25" s="450">
        <v>227679.45455250001</v>
      </c>
      <c r="H25" s="275"/>
      <c r="I25" s="275"/>
      <c r="J25" s="275"/>
      <c r="K25" s="275"/>
      <c r="L25" s="20"/>
    </row>
    <row r="26" spans="1:12" ht="11.25" customHeight="1">
      <c r="A26" s="451"/>
      <c r="B26" s="448" t="s">
        <v>349</v>
      </c>
      <c r="C26" s="686">
        <v>6167.41698</v>
      </c>
      <c r="D26" s="686"/>
      <c r="E26" s="686"/>
      <c r="F26" s="449">
        <v>6167.41698</v>
      </c>
      <c r="G26" s="450">
        <v>17638.4424975</v>
      </c>
      <c r="H26" s="275"/>
      <c r="I26" s="275"/>
      <c r="J26" s="275"/>
      <c r="K26" s="276"/>
      <c r="L26" s="29"/>
    </row>
    <row r="27" spans="1:12" ht="11.25" customHeight="1">
      <c r="A27" s="451"/>
      <c r="B27" s="448" t="s">
        <v>350</v>
      </c>
      <c r="C27" s="686"/>
      <c r="D27" s="686">
        <v>0</v>
      </c>
      <c r="E27" s="686"/>
      <c r="F27" s="449">
        <v>0</v>
      </c>
      <c r="G27" s="450">
        <v>584.87037750000002</v>
      </c>
      <c r="H27" s="275"/>
      <c r="I27" s="275"/>
      <c r="J27" s="275"/>
      <c r="K27" s="276"/>
      <c r="L27" s="29"/>
    </row>
    <row r="28" spans="1:12" ht="11.25" customHeight="1">
      <c r="A28" s="451"/>
      <c r="B28" s="448" t="s">
        <v>351</v>
      </c>
      <c r="C28" s="686"/>
      <c r="D28" s="686">
        <v>0.16011500000000001</v>
      </c>
      <c r="E28" s="686"/>
      <c r="F28" s="449">
        <v>0.16011500000000001</v>
      </c>
      <c r="G28" s="450">
        <v>210.70260500000001</v>
      </c>
      <c r="H28" s="275"/>
      <c r="I28" s="275"/>
      <c r="J28" s="275"/>
      <c r="K28" s="276"/>
      <c r="L28" s="29"/>
    </row>
    <row r="29" spans="1:12" ht="11.25" customHeight="1">
      <c r="A29" s="451"/>
      <c r="B29" s="448" t="s">
        <v>352</v>
      </c>
      <c r="C29" s="686"/>
      <c r="D29" s="686">
        <v>6530.9473249999992</v>
      </c>
      <c r="E29" s="686"/>
      <c r="F29" s="449">
        <v>6530.9473249999992</v>
      </c>
      <c r="G29" s="450">
        <v>44157.115404999997</v>
      </c>
      <c r="H29" s="275"/>
      <c r="I29" s="275"/>
      <c r="J29" s="275"/>
      <c r="K29" s="277"/>
      <c r="L29" s="29"/>
    </row>
    <row r="30" spans="1:12" ht="11.25" customHeight="1">
      <c r="A30" s="453" t="s">
        <v>353</v>
      </c>
      <c r="B30" s="454"/>
      <c r="C30" s="685">
        <v>108580.26081750001</v>
      </c>
      <c r="D30" s="685">
        <v>6531.1074399999989</v>
      </c>
      <c r="E30" s="685"/>
      <c r="F30" s="455">
        <v>115111.36825750001</v>
      </c>
      <c r="G30" s="456">
        <v>334441.00694749999</v>
      </c>
      <c r="H30" s="275"/>
      <c r="I30" s="275"/>
      <c r="J30" s="275"/>
      <c r="K30" s="277"/>
      <c r="L30" s="29"/>
    </row>
    <row r="31" spans="1:12" ht="11.25" customHeight="1">
      <c r="A31" s="451" t="s">
        <v>124</v>
      </c>
      <c r="B31" s="448" t="s">
        <v>74</v>
      </c>
      <c r="C31" s="686"/>
      <c r="D31" s="686"/>
      <c r="E31" s="686">
        <v>3668.8604999999998</v>
      </c>
      <c r="F31" s="449">
        <v>3668.8604999999998</v>
      </c>
      <c r="G31" s="450">
        <v>9615.625250000001</v>
      </c>
      <c r="H31" s="275"/>
      <c r="I31" s="275"/>
      <c r="J31" s="275"/>
      <c r="K31" s="277"/>
      <c r="L31" s="29"/>
    </row>
    <row r="32" spans="1:12" ht="11.25" customHeight="1">
      <c r="A32" s="453" t="s">
        <v>354</v>
      </c>
      <c r="B32" s="454"/>
      <c r="C32" s="685"/>
      <c r="D32" s="685"/>
      <c r="E32" s="685">
        <v>3668.8604999999998</v>
      </c>
      <c r="F32" s="455">
        <v>3668.8604999999998</v>
      </c>
      <c r="G32" s="456">
        <v>9615.625250000001</v>
      </c>
      <c r="H32" s="275"/>
      <c r="I32" s="275"/>
      <c r="J32" s="275"/>
      <c r="K32" s="277"/>
      <c r="L32" s="29"/>
    </row>
    <row r="33" spans="1:12" ht="11.25" customHeight="1">
      <c r="A33" s="451" t="s">
        <v>101</v>
      </c>
      <c r="B33" s="448" t="s">
        <v>355</v>
      </c>
      <c r="C33" s="686">
        <v>120896.86424</v>
      </c>
      <c r="D33" s="686"/>
      <c r="E33" s="686"/>
      <c r="F33" s="449">
        <v>120896.86424</v>
      </c>
      <c r="G33" s="450">
        <v>353528.48680249997</v>
      </c>
      <c r="H33" s="275"/>
      <c r="I33" s="275"/>
      <c r="J33" s="275"/>
      <c r="K33" s="277"/>
      <c r="L33" s="29"/>
    </row>
    <row r="34" spans="1:12" ht="11.25" customHeight="1">
      <c r="A34" s="453" t="s">
        <v>356</v>
      </c>
      <c r="B34" s="454"/>
      <c r="C34" s="685">
        <v>120896.86424</v>
      </c>
      <c r="D34" s="685"/>
      <c r="E34" s="685"/>
      <c r="F34" s="455">
        <v>120896.86424</v>
      </c>
      <c r="G34" s="456">
        <v>353528.48680249997</v>
      </c>
      <c r="H34" s="275"/>
      <c r="I34" s="275"/>
      <c r="J34" s="275"/>
      <c r="K34" s="277"/>
      <c r="L34" s="29"/>
    </row>
    <row r="35" spans="1:12" ht="11.25" customHeight="1">
      <c r="A35" s="451" t="s">
        <v>110</v>
      </c>
      <c r="B35" s="448" t="s">
        <v>357</v>
      </c>
      <c r="C35" s="686">
        <v>5748.7980000000007</v>
      </c>
      <c r="D35" s="686"/>
      <c r="E35" s="686"/>
      <c r="F35" s="449">
        <v>5748.7980000000007</v>
      </c>
      <c r="G35" s="450">
        <v>16456.053</v>
      </c>
      <c r="H35" s="275"/>
      <c r="I35" s="275"/>
      <c r="J35" s="275"/>
      <c r="K35" s="277"/>
      <c r="L35" s="29"/>
    </row>
    <row r="36" spans="1:12" ht="11.25" customHeight="1">
      <c r="A36" s="451"/>
      <c r="B36" s="448" t="s">
        <v>358</v>
      </c>
      <c r="C36" s="686">
        <v>3856.9830000000002</v>
      </c>
      <c r="D36" s="686"/>
      <c r="E36" s="686"/>
      <c r="F36" s="449">
        <v>3856.9830000000002</v>
      </c>
      <c r="G36" s="450">
        <v>10903.0163125</v>
      </c>
      <c r="H36" s="275"/>
      <c r="I36" s="275"/>
      <c r="J36" s="275"/>
      <c r="K36" s="277"/>
      <c r="L36" s="278"/>
    </row>
    <row r="37" spans="1:12" ht="11.25" customHeight="1">
      <c r="A37" s="451"/>
      <c r="B37" s="448" t="s">
        <v>359</v>
      </c>
      <c r="C37" s="686"/>
      <c r="D37" s="686">
        <v>8601.6344749999989</v>
      </c>
      <c r="E37" s="686"/>
      <c r="F37" s="449">
        <v>8601.6344749999989</v>
      </c>
      <c r="G37" s="450">
        <v>28872.683119999998</v>
      </c>
      <c r="H37" s="275"/>
      <c r="I37" s="275"/>
      <c r="J37" s="275"/>
      <c r="K37" s="277"/>
      <c r="L37" s="29"/>
    </row>
    <row r="38" spans="1:12" ht="11.25" customHeight="1">
      <c r="A38" s="453" t="s">
        <v>360</v>
      </c>
      <c r="B38" s="454"/>
      <c r="C38" s="685">
        <v>9605.7810000000009</v>
      </c>
      <c r="D38" s="685">
        <v>8601.6344749999989</v>
      </c>
      <c r="E38" s="685"/>
      <c r="F38" s="455">
        <v>18207.415475000002</v>
      </c>
      <c r="G38" s="456">
        <v>56231.752432499998</v>
      </c>
      <c r="H38" s="275"/>
      <c r="I38" s="275"/>
      <c r="J38" s="275"/>
      <c r="K38" s="277"/>
      <c r="L38" s="29"/>
    </row>
    <row r="39" spans="1:12" ht="11.25" customHeight="1">
      <c r="A39" s="451" t="s">
        <v>130</v>
      </c>
      <c r="B39" s="448" t="s">
        <v>79</v>
      </c>
      <c r="C39" s="686"/>
      <c r="D39" s="686"/>
      <c r="E39" s="686">
        <v>107.701185</v>
      </c>
      <c r="F39" s="449">
        <v>107.701185</v>
      </c>
      <c r="G39" s="450">
        <v>761.59679500000004</v>
      </c>
      <c r="H39" s="275"/>
      <c r="I39" s="275"/>
      <c r="J39" s="275"/>
      <c r="K39" s="277"/>
      <c r="L39" s="29"/>
    </row>
    <row r="40" spans="1:12" ht="11.25" customHeight="1">
      <c r="A40" s="453" t="s">
        <v>361</v>
      </c>
      <c r="B40" s="454"/>
      <c r="C40" s="685"/>
      <c r="D40" s="685"/>
      <c r="E40" s="685">
        <v>107.701185</v>
      </c>
      <c r="F40" s="455">
        <v>107.701185</v>
      </c>
      <c r="G40" s="456">
        <v>761.59679500000004</v>
      </c>
      <c r="H40" s="275"/>
      <c r="I40" s="275"/>
      <c r="J40" s="275"/>
      <c r="K40" s="277"/>
      <c r="L40" s="29"/>
    </row>
    <row r="41" spans="1:12" ht="11.25" customHeight="1">
      <c r="A41" s="451" t="s">
        <v>125</v>
      </c>
      <c r="B41" s="448" t="s">
        <v>77</v>
      </c>
      <c r="C41" s="686"/>
      <c r="D41" s="686"/>
      <c r="E41" s="686">
        <v>2454.2101075</v>
      </c>
      <c r="F41" s="449">
        <v>2454.2101075</v>
      </c>
      <c r="G41" s="450">
        <v>7079.8845500000007</v>
      </c>
      <c r="H41" s="275"/>
      <c r="I41" s="275"/>
      <c r="J41" s="275"/>
      <c r="K41" s="277"/>
      <c r="L41" s="29"/>
    </row>
    <row r="42" spans="1:12" ht="11.25" customHeight="1">
      <c r="A42" s="453" t="s">
        <v>362</v>
      </c>
      <c r="B42" s="454"/>
      <c r="C42" s="685"/>
      <c r="D42" s="685"/>
      <c r="E42" s="685">
        <v>2454.2101075</v>
      </c>
      <c r="F42" s="455">
        <v>2454.2101075</v>
      </c>
      <c r="G42" s="456">
        <v>7079.8845500000007</v>
      </c>
      <c r="H42" s="275"/>
      <c r="I42" s="275"/>
      <c r="J42" s="275"/>
      <c r="K42" s="277"/>
      <c r="L42" s="29"/>
    </row>
    <row r="43" spans="1:12" ht="11.25" customHeight="1">
      <c r="A43" s="451" t="s">
        <v>98</v>
      </c>
      <c r="B43" s="448" t="s">
        <v>363</v>
      </c>
      <c r="C43" s="686">
        <v>300696.30060000002</v>
      </c>
      <c r="D43" s="686"/>
      <c r="E43" s="686"/>
      <c r="F43" s="449">
        <v>300696.30060000002</v>
      </c>
      <c r="G43" s="450">
        <v>1199160.1632000001</v>
      </c>
      <c r="H43" s="275"/>
      <c r="I43" s="275"/>
      <c r="J43" s="275"/>
      <c r="K43" s="279"/>
      <c r="L43" s="58"/>
    </row>
    <row r="44" spans="1:12" ht="11.25" customHeight="1">
      <c r="A44" s="451"/>
      <c r="B44" s="448" t="s">
        <v>364</v>
      </c>
      <c r="C44" s="686">
        <v>86901.470400000006</v>
      </c>
      <c r="D44" s="686"/>
      <c r="E44" s="686"/>
      <c r="F44" s="449">
        <v>86901.470400000006</v>
      </c>
      <c r="G44" s="450">
        <v>364201.79472000001</v>
      </c>
      <c r="H44" s="275"/>
      <c r="I44" s="275"/>
      <c r="J44" s="275"/>
      <c r="K44" s="279"/>
      <c r="L44" s="59"/>
    </row>
    <row r="45" spans="1:12" ht="11.25" customHeight="1">
      <c r="A45" s="451"/>
      <c r="B45" s="448" t="s">
        <v>365</v>
      </c>
      <c r="C45" s="686"/>
      <c r="D45" s="686">
        <v>121.30072</v>
      </c>
      <c r="E45" s="686"/>
      <c r="F45" s="449">
        <v>121.30072</v>
      </c>
      <c r="G45" s="450">
        <v>1394.0739974999999</v>
      </c>
      <c r="H45" s="275"/>
      <c r="I45" s="275"/>
      <c r="J45" s="275"/>
      <c r="K45" s="279"/>
      <c r="L45" s="59"/>
    </row>
    <row r="46" spans="1:12" ht="11.25" customHeight="1">
      <c r="A46" s="453" t="s">
        <v>366</v>
      </c>
      <c r="B46" s="454"/>
      <c r="C46" s="685">
        <v>387597.77100000001</v>
      </c>
      <c r="D46" s="685">
        <v>121.30072</v>
      </c>
      <c r="E46" s="685"/>
      <c r="F46" s="455">
        <v>387719.07172000001</v>
      </c>
      <c r="G46" s="456">
        <v>1564756.0319174998</v>
      </c>
      <c r="H46" s="275"/>
      <c r="I46" s="275"/>
      <c r="J46" s="275"/>
      <c r="K46" s="277"/>
    </row>
    <row r="47" spans="1:12" ht="11.25" customHeight="1">
      <c r="A47" s="451" t="s">
        <v>278</v>
      </c>
      <c r="B47" s="448" t="s">
        <v>367</v>
      </c>
      <c r="C47" s="686">
        <v>304534.50780999998</v>
      </c>
      <c r="D47" s="686"/>
      <c r="E47" s="686"/>
      <c r="F47" s="449">
        <v>304534.50780999998</v>
      </c>
      <c r="G47" s="450">
        <v>871267.08585499995</v>
      </c>
      <c r="H47" s="275"/>
      <c r="I47" s="275"/>
      <c r="J47" s="275"/>
      <c r="K47" s="277"/>
    </row>
    <row r="48" spans="1:12" ht="12.75">
      <c r="A48" s="451"/>
      <c r="B48" s="448" t="s">
        <v>368</v>
      </c>
      <c r="C48" s="686">
        <v>4666.5019124999999</v>
      </c>
      <c r="D48" s="686"/>
      <c r="E48" s="686"/>
      <c r="F48" s="449">
        <v>4666.5019124999999</v>
      </c>
      <c r="G48" s="450">
        <v>7524.4461799999999</v>
      </c>
      <c r="H48" s="275"/>
      <c r="I48" s="275"/>
      <c r="J48" s="275"/>
      <c r="K48" s="277"/>
    </row>
    <row r="49" spans="1:11" ht="12.75">
      <c r="A49" s="453" t="s">
        <v>369</v>
      </c>
      <c r="B49" s="454"/>
      <c r="C49" s="685">
        <v>309201.00972249999</v>
      </c>
      <c r="D49" s="685"/>
      <c r="E49" s="685"/>
      <c r="F49" s="455">
        <v>309201.00972249999</v>
      </c>
      <c r="G49" s="456">
        <v>878791.53203499992</v>
      </c>
      <c r="H49" s="275"/>
      <c r="I49" s="275"/>
      <c r="J49" s="275"/>
      <c r="K49" s="277"/>
    </row>
    <row r="50" spans="1:11" ht="12.75">
      <c r="A50" s="451" t="s">
        <v>279</v>
      </c>
      <c r="B50" s="448" t="s">
        <v>370</v>
      </c>
      <c r="C50" s="686">
        <v>38014.240022500002</v>
      </c>
      <c r="D50" s="686"/>
      <c r="E50" s="686"/>
      <c r="F50" s="449">
        <v>38014.240022500002</v>
      </c>
      <c r="G50" s="450">
        <v>80323.520004999998</v>
      </c>
      <c r="H50" s="275"/>
      <c r="I50" s="275"/>
      <c r="J50" s="275"/>
      <c r="K50" s="277"/>
    </row>
    <row r="51" spans="1:11" ht="12.75">
      <c r="A51" s="453" t="s">
        <v>371</v>
      </c>
      <c r="B51" s="454"/>
      <c r="C51" s="685">
        <v>38014.240022500002</v>
      </c>
      <c r="D51" s="685"/>
      <c r="E51" s="685"/>
      <c r="F51" s="455">
        <v>38014.240022500002</v>
      </c>
      <c r="G51" s="456">
        <v>80323.520004999998</v>
      </c>
      <c r="H51" s="275"/>
      <c r="I51" s="275"/>
      <c r="J51" s="275"/>
      <c r="K51" s="277"/>
    </row>
    <row r="52" spans="1:11" ht="12.75">
      <c r="A52" s="451" t="s">
        <v>280</v>
      </c>
      <c r="B52" s="448" t="s">
        <v>64</v>
      </c>
      <c r="C52" s="686"/>
      <c r="D52" s="686"/>
      <c r="E52" s="686">
        <v>12372.52974</v>
      </c>
      <c r="F52" s="449">
        <v>12372.52974</v>
      </c>
      <c r="G52" s="450">
        <v>36037.603520000004</v>
      </c>
      <c r="H52" s="275"/>
      <c r="I52" s="275"/>
      <c r="J52" s="275"/>
      <c r="K52" s="277"/>
    </row>
    <row r="53" spans="1:11">
      <c r="A53" s="451"/>
      <c r="B53" s="448" t="s">
        <v>61</v>
      </c>
      <c r="C53" s="686"/>
      <c r="D53" s="686"/>
      <c r="E53" s="686">
        <v>14732.606529999999</v>
      </c>
      <c r="F53" s="449">
        <v>14732.606529999999</v>
      </c>
      <c r="G53" s="450">
        <v>42646.360260000001</v>
      </c>
      <c r="H53" s="132"/>
      <c r="I53" s="132"/>
      <c r="J53" s="132"/>
      <c r="K53" s="277"/>
    </row>
    <row r="54" spans="1:11">
      <c r="A54" s="453" t="s">
        <v>372</v>
      </c>
      <c r="B54" s="454"/>
      <c r="C54" s="685"/>
      <c r="D54" s="685"/>
      <c r="E54" s="685">
        <v>27105.136269999999</v>
      </c>
      <c r="F54" s="455">
        <v>27105.136269999999</v>
      </c>
      <c r="G54" s="456">
        <v>78683.963780000005</v>
      </c>
      <c r="H54" s="132"/>
      <c r="I54" s="132"/>
      <c r="J54" s="132"/>
      <c r="K54" s="277"/>
    </row>
    <row r="55" spans="1:11">
      <c r="A55" s="451" t="s">
        <v>97</v>
      </c>
      <c r="B55" s="448" t="s">
        <v>373</v>
      </c>
      <c r="C55" s="686">
        <v>18351.9745325</v>
      </c>
      <c r="D55" s="686"/>
      <c r="E55" s="686"/>
      <c r="F55" s="449">
        <v>18351.9745325</v>
      </c>
      <c r="G55" s="450">
        <v>59132.500182499993</v>
      </c>
      <c r="H55" s="132"/>
      <c r="I55" s="132"/>
      <c r="J55" s="132"/>
      <c r="K55" s="277"/>
    </row>
    <row r="56" spans="1:11">
      <c r="A56" s="451"/>
      <c r="B56" s="448" t="s">
        <v>374</v>
      </c>
      <c r="C56" s="686">
        <v>156247.2723825</v>
      </c>
      <c r="D56" s="686"/>
      <c r="E56" s="686"/>
      <c r="F56" s="449">
        <v>156247.2723825</v>
      </c>
      <c r="G56" s="450">
        <v>323790.61507249996</v>
      </c>
      <c r="H56" s="132"/>
      <c r="I56" s="132"/>
      <c r="J56" s="132"/>
      <c r="K56" s="277"/>
    </row>
    <row r="57" spans="1:11">
      <c r="A57" s="451"/>
      <c r="B57" s="448" t="s">
        <v>375</v>
      </c>
      <c r="C57" s="686">
        <v>87441.558687500001</v>
      </c>
      <c r="D57" s="686"/>
      <c r="E57" s="686"/>
      <c r="F57" s="449">
        <v>87441.558687500001</v>
      </c>
      <c r="G57" s="450">
        <v>258957.94883500002</v>
      </c>
      <c r="H57" s="132"/>
      <c r="I57" s="132"/>
      <c r="J57" s="132"/>
      <c r="K57" s="277"/>
    </row>
    <row r="58" spans="1:11">
      <c r="A58" s="451"/>
      <c r="B58" s="448" t="s">
        <v>376</v>
      </c>
      <c r="C58" s="686">
        <v>43088.357697500003</v>
      </c>
      <c r="D58" s="686"/>
      <c r="E58" s="686"/>
      <c r="F58" s="449">
        <v>43088.357697500003</v>
      </c>
      <c r="G58" s="450">
        <v>106887.17834499999</v>
      </c>
      <c r="H58" s="276"/>
      <c r="I58" s="276"/>
      <c r="J58" s="276"/>
      <c r="K58" s="277"/>
    </row>
    <row r="59" spans="1:11">
      <c r="A59" s="451"/>
      <c r="B59" s="448" t="s">
        <v>377</v>
      </c>
      <c r="C59" s="686"/>
      <c r="D59" s="686">
        <v>17355.326375000001</v>
      </c>
      <c r="E59" s="686"/>
      <c r="F59" s="449">
        <v>17355.326375000001</v>
      </c>
      <c r="G59" s="450">
        <v>46705.429352499996</v>
      </c>
      <c r="H59" s="276"/>
      <c r="I59" s="276"/>
      <c r="J59" s="276"/>
      <c r="K59" s="277"/>
    </row>
    <row r="60" spans="1:11">
      <c r="A60" s="451"/>
      <c r="B60" s="448" t="s">
        <v>378</v>
      </c>
      <c r="C60" s="686"/>
      <c r="D60" s="686">
        <v>41615.099107499998</v>
      </c>
      <c r="E60" s="686"/>
      <c r="F60" s="449">
        <v>41615.099107499998</v>
      </c>
      <c r="G60" s="450">
        <v>143961.8246125</v>
      </c>
      <c r="H60" s="276"/>
      <c r="I60" s="276"/>
      <c r="J60" s="276"/>
      <c r="K60" s="277"/>
    </row>
    <row r="61" spans="1:11">
      <c r="A61" s="451"/>
      <c r="B61" s="448" t="s">
        <v>379</v>
      </c>
      <c r="C61" s="686"/>
      <c r="D61" s="686">
        <v>228754.69807750001</v>
      </c>
      <c r="E61" s="686"/>
      <c r="F61" s="449">
        <v>228754.69807750001</v>
      </c>
      <c r="G61" s="450">
        <v>720343.06707250001</v>
      </c>
      <c r="H61" s="276"/>
      <c r="I61" s="276"/>
      <c r="J61" s="276"/>
      <c r="K61" s="277"/>
    </row>
    <row r="62" spans="1:11">
      <c r="A62" s="453" t="s">
        <v>380</v>
      </c>
      <c r="B62" s="454"/>
      <c r="C62" s="685">
        <v>305129.16330000001</v>
      </c>
      <c r="D62" s="685">
        <v>287725.12355999998</v>
      </c>
      <c r="E62" s="685"/>
      <c r="F62" s="455">
        <v>592854.28685999999</v>
      </c>
      <c r="G62" s="456">
        <v>1659778.5634725001</v>
      </c>
      <c r="H62" s="276"/>
      <c r="I62" s="276"/>
      <c r="J62" s="276"/>
      <c r="K62" s="276"/>
    </row>
    <row r="63" spans="1:11">
      <c r="A63" s="688"/>
      <c r="B63" s="688"/>
      <c r="C63" s="688"/>
      <c r="D63" s="688"/>
      <c r="E63" s="688"/>
      <c r="F63" s="688"/>
      <c r="G63" s="688"/>
      <c r="H63" s="276"/>
      <c r="I63" s="276"/>
      <c r="J63" s="276"/>
      <c r="K63" s="276"/>
    </row>
    <row r="64" spans="1:11">
      <c r="A64" s="689"/>
      <c r="B64" s="448"/>
      <c r="C64" s="686"/>
      <c r="D64" s="686"/>
      <c r="E64" s="686"/>
      <c r="F64" s="449"/>
      <c r="G64" s="449"/>
    </row>
    <row r="65" spans="3:5">
      <c r="C65" s="687"/>
      <c r="D65" s="687"/>
      <c r="E65" s="687"/>
    </row>
    <row r="66" spans="3:5">
      <c r="C66" s="687"/>
      <c r="D66" s="687"/>
      <c r="E66" s="687"/>
    </row>
    <row r="67" spans="3:5">
      <c r="C67" s="687"/>
      <c r="D67" s="687"/>
      <c r="E67" s="687"/>
    </row>
    <row r="68" spans="3:5">
      <c r="C68" s="687"/>
      <c r="D68" s="687"/>
      <c r="E68" s="687"/>
    </row>
    <row r="69" spans="3:5">
      <c r="C69" s="687"/>
      <c r="D69" s="687"/>
      <c r="E69" s="687"/>
    </row>
    <row r="70" spans="3:5">
      <c r="C70" s="687"/>
      <c r="D70" s="687"/>
      <c r="E70" s="687"/>
    </row>
    <row r="71" spans="3:5">
      <c r="C71" s="687"/>
      <c r="D71" s="687"/>
      <c r="E71" s="687"/>
    </row>
    <row r="72" spans="3:5">
      <c r="C72" s="687"/>
      <c r="D72" s="687"/>
      <c r="E72" s="687"/>
    </row>
    <row r="73" spans="3:5">
      <c r="C73" s="687"/>
      <c r="D73" s="687"/>
      <c r="E73" s="687"/>
    </row>
    <row r="74" spans="3:5">
      <c r="C74" s="687"/>
      <c r="D74" s="687"/>
      <c r="E74" s="687"/>
    </row>
    <row r="75" spans="3:5">
      <c r="C75" s="687"/>
      <c r="D75" s="687"/>
      <c r="E75" s="687"/>
    </row>
    <row r="76" spans="3:5">
      <c r="C76" s="687"/>
      <c r="D76" s="687"/>
      <c r="E76" s="687"/>
    </row>
    <row r="77" spans="3:5">
      <c r="C77" s="687"/>
      <c r="D77" s="687"/>
      <c r="E77" s="687"/>
    </row>
    <row r="78" spans="3:5">
      <c r="C78" s="687"/>
      <c r="D78" s="687"/>
      <c r="E78" s="687"/>
    </row>
    <row r="79" spans="3:5">
      <c r="C79" s="687"/>
      <c r="D79" s="687"/>
      <c r="E79" s="687"/>
    </row>
    <row r="80" spans="3:5">
      <c r="C80" s="687"/>
      <c r="D80" s="687"/>
      <c r="E80" s="687"/>
    </row>
    <row r="81" spans="3:5">
      <c r="C81" s="687"/>
      <c r="D81" s="687"/>
      <c r="E81" s="687"/>
    </row>
    <row r="82" spans="3:5">
      <c r="C82" s="687"/>
      <c r="D82" s="687"/>
      <c r="E82" s="687"/>
    </row>
    <row r="83" spans="3:5">
      <c r="C83" s="687"/>
      <c r="D83" s="687"/>
      <c r="E83" s="687"/>
    </row>
    <row r="84" spans="3:5">
      <c r="C84" s="687"/>
      <c r="D84" s="687"/>
      <c r="E84" s="687"/>
    </row>
    <row r="85" spans="3:5">
      <c r="C85" s="687"/>
      <c r="D85" s="687"/>
      <c r="E85" s="687"/>
    </row>
    <row r="86" spans="3:5">
      <c r="C86" s="687"/>
      <c r="D86" s="687"/>
      <c r="E86" s="687"/>
    </row>
    <row r="87" spans="3:5">
      <c r="C87" s="687"/>
      <c r="D87" s="687"/>
      <c r="E87" s="687"/>
    </row>
    <row r="88" spans="3:5">
      <c r="C88" s="687"/>
      <c r="D88" s="687"/>
      <c r="E88" s="687"/>
    </row>
    <row r="89" spans="3:5">
      <c r="C89" s="687"/>
      <c r="D89" s="687"/>
      <c r="E89" s="687"/>
    </row>
    <row r="90" spans="3:5">
      <c r="C90" s="687"/>
      <c r="D90" s="687"/>
      <c r="E90" s="687"/>
    </row>
    <row r="91" spans="3:5">
      <c r="C91" s="687"/>
      <c r="D91" s="687"/>
      <c r="E91" s="687"/>
    </row>
    <row r="92" spans="3:5">
      <c r="C92" s="687"/>
      <c r="D92" s="687"/>
      <c r="E92" s="687"/>
    </row>
    <row r="93" spans="3:5">
      <c r="C93" s="687"/>
      <c r="D93" s="687"/>
      <c r="E93" s="687"/>
    </row>
    <row r="94" spans="3:5">
      <c r="C94" s="687"/>
      <c r="D94" s="687"/>
      <c r="E94" s="687"/>
    </row>
    <row r="95" spans="3:5">
      <c r="C95" s="687"/>
      <c r="D95" s="687"/>
      <c r="E95" s="687"/>
    </row>
    <row r="96" spans="3:5">
      <c r="C96" s="687"/>
      <c r="D96" s="687"/>
      <c r="E96" s="687"/>
    </row>
    <row r="97" spans="3:5">
      <c r="C97" s="687"/>
      <c r="D97" s="687"/>
      <c r="E97" s="687"/>
    </row>
    <row r="98" spans="3:5">
      <c r="C98" s="687"/>
      <c r="D98" s="687"/>
      <c r="E98" s="687"/>
    </row>
    <row r="99" spans="3:5">
      <c r="C99" s="687"/>
      <c r="D99" s="687"/>
      <c r="E99" s="687"/>
    </row>
    <row r="100" spans="3:5">
      <c r="C100" s="687"/>
      <c r="D100" s="687"/>
      <c r="E100" s="687"/>
    </row>
    <row r="101" spans="3:5">
      <c r="C101" s="687"/>
      <c r="D101" s="687"/>
      <c r="E101" s="687"/>
    </row>
    <row r="102" spans="3:5">
      <c r="C102" s="687"/>
      <c r="D102" s="687"/>
      <c r="E102" s="687"/>
    </row>
    <row r="103" spans="3:5">
      <c r="C103" s="687"/>
      <c r="D103" s="687"/>
      <c r="E103" s="687"/>
    </row>
    <row r="104" spans="3:5">
      <c r="C104" s="687"/>
      <c r="D104" s="687"/>
      <c r="E104" s="687"/>
    </row>
    <row r="105" spans="3:5">
      <c r="C105" s="687"/>
      <c r="D105" s="687"/>
      <c r="E105" s="687"/>
    </row>
    <row r="106" spans="3:5">
      <c r="C106" s="687"/>
      <c r="D106" s="687"/>
      <c r="E106" s="687"/>
    </row>
    <row r="107" spans="3:5">
      <c r="C107" s="687"/>
      <c r="D107" s="687"/>
      <c r="E107" s="687"/>
    </row>
    <row r="108" spans="3:5">
      <c r="C108" s="687"/>
      <c r="D108" s="687"/>
      <c r="E108" s="687"/>
    </row>
    <row r="109" spans="3:5">
      <c r="C109" s="687"/>
      <c r="D109" s="687"/>
      <c r="E109" s="687"/>
    </row>
    <row r="110" spans="3:5">
      <c r="C110" s="687"/>
      <c r="D110" s="687"/>
      <c r="E110" s="687"/>
    </row>
    <row r="111" spans="3:5">
      <c r="C111" s="687"/>
      <c r="D111" s="687"/>
      <c r="E111" s="687"/>
    </row>
    <row r="112" spans="3:5">
      <c r="C112" s="687"/>
      <c r="D112" s="687"/>
      <c r="E112" s="687"/>
    </row>
    <row r="113" spans="3:5">
      <c r="C113" s="687"/>
      <c r="D113" s="687"/>
      <c r="E113" s="687"/>
    </row>
    <row r="114" spans="3:5">
      <c r="C114" s="687"/>
      <c r="D114" s="687"/>
      <c r="E114" s="687"/>
    </row>
    <row r="115" spans="3:5">
      <c r="C115" s="687"/>
      <c r="D115" s="687"/>
      <c r="E115" s="687"/>
    </row>
    <row r="116" spans="3:5">
      <c r="C116" s="687"/>
      <c r="D116" s="687"/>
      <c r="E116" s="687"/>
    </row>
    <row r="117" spans="3:5">
      <c r="C117" s="687"/>
      <c r="D117" s="687"/>
      <c r="E117" s="687"/>
    </row>
    <row r="118" spans="3:5">
      <c r="C118" s="687"/>
      <c r="D118" s="687"/>
      <c r="E118" s="687"/>
    </row>
    <row r="119" spans="3:5">
      <c r="C119" s="687"/>
      <c r="D119" s="687"/>
      <c r="E119" s="687"/>
    </row>
    <row r="120" spans="3:5">
      <c r="C120" s="687"/>
      <c r="D120" s="687"/>
      <c r="E120" s="687"/>
    </row>
    <row r="121" spans="3:5">
      <c r="C121" s="687"/>
      <c r="D121" s="687"/>
      <c r="E121" s="687"/>
    </row>
    <row r="122" spans="3:5">
      <c r="C122" s="687"/>
      <c r="D122" s="687"/>
      <c r="E122" s="687"/>
    </row>
    <row r="123" spans="3:5">
      <c r="C123" s="687"/>
      <c r="D123" s="687"/>
      <c r="E123" s="687"/>
    </row>
    <row r="124" spans="3:5">
      <c r="C124" s="687"/>
      <c r="D124" s="687"/>
      <c r="E124" s="687"/>
    </row>
    <row r="125" spans="3:5">
      <c r="C125" s="687"/>
      <c r="D125" s="687"/>
      <c r="E125" s="687"/>
    </row>
    <row r="126" spans="3:5">
      <c r="C126" s="687"/>
      <c r="D126" s="687"/>
      <c r="E126" s="687"/>
    </row>
    <row r="127" spans="3:5">
      <c r="C127" s="687"/>
      <c r="D127" s="687"/>
      <c r="E127" s="687"/>
    </row>
    <row r="128" spans="3:5">
      <c r="C128" s="687"/>
      <c r="D128" s="687"/>
      <c r="E128" s="687"/>
    </row>
    <row r="129" spans="3:5">
      <c r="C129" s="687"/>
      <c r="D129" s="687"/>
      <c r="E129" s="687"/>
    </row>
    <row r="130" spans="3:5">
      <c r="C130" s="687"/>
      <c r="D130" s="687"/>
      <c r="E130" s="687"/>
    </row>
    <row r="131" spans="3:5">
      <c r="C131" s="687"/>
      <c r="D131" s="687"/>
      <c r="E131" s="687"/>
    </row>
    <row r="132" spans="3:5">
      <c r="C132" s="687"/>
      <c r="D132" s="687"/>
      <c r="E132" s="687"/>
    </row>
    <row r="133" spans="3:5">
      <c r="C133" s="687"/>
      <c r="D133" s="687"/>
      <c r="E133" s="687"/>
    </row>
    <row r="134" spans="3:5">
      <c r="C134" s="687"/>
      <c r="D134" s="687"/>
      <c r="E134" s="687"/>
    </row>
    <row r="135" spans="3:5">
      <c r="C135" s="687"/>
      <c r="D135" s="687"/>
      <c r="E135" s="687"/>
    </row>
    <row r="136" spans="3:5">
      <c r="C136" s="687"/>
      <c r="D136" s="687"/>
      <c r="E136" s="687"/>
    </row>
    <row r="137" spans="3:5">
      <c r="C137" s="687"/>
      <c r="D137" s="687"/>
      <c r="E137" s="687"/>
    </row>
    <row r="138" spans="3:5">
      <c r="C138" s="687"/>
      <c r="D138" s="687"/>
      <c r="E138" s="687"/>
    </row>
    <row r="139" spans="3:5">
      <c r="C139" s="687"/>
      <c r="D139" s="687"/>
      <c r="E139" s="687"/>
    </row>
    <row r="140" spans="3:5">
      <c r="C140" s="687"/>
      <c r="D140" s="687"/>
      <c r="E140" s="687"/>
    </row>
    <row r="141" spans="3:5">
      <c r="C141" s="687"/>
      <c r="D141" s="687"/>
      <c r="E141" s="687"/>
    </row>
    <row r="142" spans="3:5">
      <c r="C142" s="687"/>
      <c r="D142" s="687"/>
      <c r="E142" s="687"/>
    </row>
    <row r="143" spans="3:5">
      <c r="C143" s="687"/>
      <c r="D143" s="687"/>
      <c r="E143" s="687"/>
    </row>
    <row r="144" spans="3:5">
      <c r="C144" s="687"/>
      <c r="D144" s="687"/>
      <c r="E144" s="687"/>
    </row>
    <row r="145" spans="3:5">
      <c r="C145" s="687"/>
      <c r="D145" s="687"/>
      <c r="E145" s="687"/>
    </row>
    <row r="146" spans="3:5">
      <c r="C146" s="687"/>
      <c r="D146" s="687"/>
      <c r="E146" s="687"/>
    </row>
    <row r="147" spans="3:5">
      <c r="C147" s="687"/>
      <c r="D147" s="687"/>
      <c r="E147" s="687"/>
    </row>
    <row r="148" spans="3:5">
      <c r="C148" s="687"/>
      <c r="D148" s="687"/>
      <c r="E148" s="687"/>
    </row>
    <row r="149" spans="3:5">
      <c r="C149" s="687"/>
      <c r="D149" s="687"/>
      <c r="E149" s="687"/>
    </row>
    <row r="150" spans="3:5">
      <c r="C150" s="687"/>
      <c r="D150" s="687"/>
      <c r="E150" s="687"/>
    </row>
    <row r="151" spans="3:5">
      <c r="C151" s="687"/>
      <c r="D151" s="687"/>
      <c r="E151" s="687"/>
    </row>
    <row r="152" spans="3:5">
      <c r="C152" s="687"/>
      <c r="D152" s="687"/>
      <c r="E152" s="687"/>
    </row>
    <row r="153" spans="3:5">
      <c r="C153" s="687"/>
      <c r="D153" s="687"/>
      <c r="E153" s="687"/>
    </row>
    <row r="154" spans="3:5">
      <c r="C154" s="687"/>
      <c r="D154" s="687"/>
      <c r="E154" s="687"/>
    </row>
    <row r="155" spans="3:5">
      <c r="C155" s="687"/>
      <c r="D155" s="687"/>
      <c r="E155" s="687"/>
    </row>
    <row r="156" spans="3:5">
      <c r="C156" s="687"/>
      <c r="D156" s="687"/>
      <c r="E156" s="687"/>
    </row>
    <row r="157" spans="3:5">
      <c r="C157" s="687"/>
      <c r="D157" s="687"/>
      <c r="E157" s="687"/>
    </row>
    <row r="158" spans="3:5">
      <c r="C158" s="687"/>
      <c r="D158" s="687"/>
      <c r="E158" s="687"/>
    </row>
    <row r="159" spans="3:5">
      <c r="C159" s="687"/>
      <c r="D159" s="687"/>
      <c r="E159" s="687"/>
    </row>
    <row r="160" spans="3:5">
      <c r="C160" s="687"/>
      <c r="D160" s="687"/>
      <c r="E160" s="687"/>
    </row>
    <row r="161" spans="3:5">
      <c r="C161" s="687"/>
      <c r="D161" s="687"/>
      <c r="E161" s="687"/>
    </row>
    <row r="162" spans="3:5">
      <c r="C162" s="687"/>
      <c r="D162" s="687"/>
      <c r="E162" s="687"/>
    </row>
    <row r="163" spans="3:5">
      <c r="C163" s="687"/>
      <c r="D163" s="687"/>
      <c r="E163" s="687"/>
    </row>
    <row r="164" spans="3:5">
      <c r="C164" s="687"/>
      <c r="D164" s="687"/>
      <c r="E164" s="687"/>
    </row>
    <row r="165" spans="3:5">
      <c r="C165" s="687"/>
      <c r="D165" s="687"/>
      <c r="E165" s="687"/>
    </row>
  </sheetData>
  <mergeCells count="5">
    <mergeCell ref="A2:A5"/>
    <mergeCell ref="B2:B5"/>
    <mergeCell ref="C2:F2"/>
    <mergeCell ref="C3:E3"/>
    <mergeCell ref="F3:F4"/>
  </mergeCells>
  <pageMargins left="0.7" right="0.46474358974358976" top="0.86956521739130432" bottom="0.61458333333333337" header="0.3" footer="0.3"/>
  <pageSetup orientation="portrait" r:id="rId1"/>
  <headerFooter>
    <oddHeader>&amp;R&amp;7Informe de la Operación Mensual - Marzo 2018
INFSGI-MES-03-2018
10/04/2018
Versión: 01</oddHeader>
    <oddFooter>&amp;L&amp;7COES SINAC, 2018
&amp;C18&amp;R&amp;7Dirección Ejecutiva
Sub Dirección de Gestión de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78F8B-1C83-4883-828A-C7183A3F3068}">
  <sheetPr>
    <tabColor theme="4"/>
  </sheetPr>
  <dimension ref="A1:M67"/>
  <sheetViews>
    <sheetView showGridLines="0" view="pageBreakPreview" zoomScale="130" zoomScaleNormal="100" zoomScaleSheetLayoutView="130" zoomScalePageLayoutView="160" workbookViewId="0">
      <selection activeCell="C43" sqref="C43:C46"/>
    </sheetView>
  </sheetViews>
  <sheetFormatPr defaultRowHeight="11.25"/>
  <cols>
    <col min="1" max="1" width="21.83203125" style="50" customWidth="1"/>
    <col min="2" max="2" width="20.83203125" style="50" customWidth="1"/>
    <col min="3" max="3" width="16.5" style="50" customWidth="1"/>
    <col min="4" max="4" width="18.5" style="50" customWidth="1"/>
    <col min="5" max="5" width="10.33203125" style="50" customWidth="1"/>
    <col min="6" max="6" width="12.5" style="50" customWidth="1"/>
    <col min="7" max="7" width="16.1640625" style="50" bestFit="1" customWidth="1"/>
    <col min="8" max="8" width="13" style="50" bestFit="1" customWidth="1"/>
    <col min="9" max="9" width="9.33203125" style="50"/>
    <col min="10" max="11" width="9.33203125" style="50" customWidth="1"/>
    <col min="12" max="13" width="9.33203125" style="50"/>
    <col min="14" max="16384" width="9.33203125" style="3"/>
  </cols>
  <sheetData>
    <row r="1" spans="1:12" s="50" customFormat="1" ht="17.25" customHeight="1">
      <c r="A1" s="952" t="s">
        <v>296</v>
      </c>
      <c r="B1" s="946" t="s">
        <v>57</v>
      </c>
      <c r="C1" s="948" t="str">
        <f>+'18. ANEXOI-1'!C2:F2</f>
        <v>ENERGÍA PRODUCIDA MARZO 2018</v>
      </c>
      <c r="D1" s="948"/>
      <c r="E1" s="948"/>
      <c r="F1" s="948"/>
      <c r="G1" s="458" t="s">
        <v>329</v>
      </c>
      <c r="H1" s="283"/>
      <c r="I1" s="283"/>
      <c r="J1" s="283"/>
      <c r="K1" s="283"/>
    </row>
    <row r="2" spans="1:12" s="50" customFormat="1" ht="11.25" customHeight="1">
      <c r="A2" s="952"/>
      <c r="B2" s="946"/>
      <c r="C2" s="949" t="s">
        <v>330</v>
      </c>
      <c r="D2" s="949"/>
      <c r="E2" s="949"/>
      <c r="F2" s="950" t="str">
        <f>"TOTAL 
"&amp;UPPER('1. Resumen'!Q4)</f>
        <v>TOTAL 
MARZO</v>
      </c>
      <c r="G2" s="459" t="s">
        <v>331</v>
      </c>
      <c r="H2" s="272"/>
      <c r="I2" s="272"/>
      <c r="J2" s="272"/>
      <c r="K2" s="272"/>
      <c r="L2" s="273"/>
    </row>
    <row r="3" spans="1:12" s="50" customFormat="1" ht="11.25" customHeight="1">
      <c r="A3" s="952"/>
      <c r="B3" s="946"/>
      <c r="C3" s="443" t="s">
        <v>248</v>
      </c>
      <c r="D3" s="443" t="s">
        <v>249</v>
      </c>
      <c r="E3" s="443" t="s">
        <v>332</v>
      </c>
      <c r="F3" s="951"/>
      <c r="G3" s="459">
        <v>2018</v>
      </c>
      <c r="H3" s="275"/>
      <c r="I3" s="274"/>
      <c r="J3" s="274"/>
      <c r="K3" s="274"/>
      <c r="L3" s="273"/>
    </row>
    <row r="4" spans="1:12" s="50" customFormat="1" ht="11.25" customHeight="1">
      <c r="A4" s="953"/>
      <c r="B4" s="954"/>
      <c r="C4" s="460" t="s">
        <v>333</v>
      </c>
      <c r="D4" s="460" t="s">
        <v>333</v>
      </c>
      <c r="E4" s="460" t="s">
        <v>333</v>
      </c>
      <c r="F4" s="460" t="s">
        <v>333</v>
      </c>
      <c r="G4" s="461" t="s">
        <v>231</v>
      </c>
      <c r="H4" s="275"/>
      <c r="I4" s="275"/>
      <c r="J4" s="275"/>
      <c r="K4" s="275"/>
      <c r="L4" s="12"/>
    </row>
    <row r="5" spans="1:12">
      <c r="A5" s="451" t="s">
        <v>105</v>
      </c>
      <c r="B5" s="448" t="s">
        <v>381</v>
      </c>
      <c r="C5" s="449"/>
      <c r="D5" s="449">
        <v>27236.857909999999</v>
      </c>
      <c r="E5" s="449"/>
      <c r="F5" s="449">
        <v>27236.857909999999</v>
      </c>
      <c r="G5" s="450">
        <v>61269.088714999998</v>
      </c>
    </row>
    <row r="6" spans="1:12">
      <c r="A6" s="451"/>
      <c r="B6" s="448" t="s">
        <v>382</v>
      </c>
      <c r="C6" s="449"/>
      <c r="D6" s="449">
        <v>0</v>
      </c>
      <c r="E6" s="449"/>
      <c r="F6" s="449">
        <v>0</v>
      </c>
      <c r="G6" s="450">
        <v>24375.911365</v>
      </c>
    </row>
    <row r="7" spans="1:12">
      <c r="A7" s="451"/>
      <c r="B7" s="448" t="s">
        <v>383</v>
      </c>
      <c r="C7" s="449"/>
      <c r="D7" s="449">
        <v>3395.294985</v>
      </c>
      <c r="E7" s="449"/>
      <c r="F7" s="449">
        <v>3395.294985</v>
      </c>
      <c r="G7" s="450">
        <v>29780.599934999998</v>
      </c>
    </row>
    <row r="8" spans="1:12">
      <c r="A8" s="453" t="s">
        <v>384</v>
      </c>
      <c r="B8" s="454"/>
      <c r="C8" s="455"/>
      <c r="D8" s="455">
        <v>30632.152894999999</v>
      </c>
      <c r="E8" s="455"/>
      <c r="F8" s="455">
        <v>30632.152894999999</v>
      </c>
      <c r="G8" s="456">
        <v>115425.600015</v>
      </c>
    </row>
    <row r="9" spans="1:12">
      <c r="A9" s="451" t="s">
        <v>107</v>
      </c>
      <c r="B9" s="448" t="s">
        <v>698</v>
      </c>
      <c r="C9" s="449"/>
      <c r="D9" s="449"/>
      <c r="E9" s="449">
        <v>35909.012357500003</v>
      </c>
      <c r="F9" s="449">
        <v>35909.012357500003</v>
      </c>
      <c r="G9" s="450">
        <v>103042.3178225</v>
      </c>
    </row>
    <row r="10" spans="1:12">
      <c r="A10" s="451"/>
      <c r="B10" s="448" t="s">
        <v>699</v>
      </c>
      <c r="C10" s="449"/>
      <c r="D10" s="449"/>
      <c r="E10" s="449">
        <v>29816.616720000002</v>
      </c>
      <c r="F10" s="449">
        <v>29816.616720000002</v>
      </c>
      <c r="G10" s="450">
        <v>34144.204787499999</v>
      </c>
    </row>
    <row r="11" spans="1:12">
      <c r="A11" s="453" t="s">
        <v>385</v>
      </c>
      <c r="B11" s="454"/>
      <c r="C11" s="455"/>
      <c r="D11" s="455"/>
      <c r="E11" s="455">
        <v>65725.629077500009</v>
      </c>
      <c r="F11" s="455">
        <v>65725.629077500009</v>
      </c>
      <c r="G11" s="456">
        <v>137186.52260999999</v>
      </c>
    </row>
    <row r="12" spans="1:12">
      <c r="A12" s="451" t="s">
        <v>106</v>
      </c>
      <c r="B12" s="448" t="s">
        <v>82</v>
      </c>
      <c r="C12" s="449"/>
      <c r="D12" s="449"/>
      <c r="E12" s="449">
        <v>23948.7551575</v>
      </c>
      <c r="F12" s="449">
        <v>23948.7551575</v>
      </c>
      <c r="G12" s="450">
        <v>69368.115642499994</v>
      </c>
    </row>
    <row r="13" spans="1:12">
      <c r="A13" s="451"/>
      <c r="B13" s="448" t="s">
        <v>84</v>
      </c>
      <c r="C13" s="449"/>
      <c r="D13" s="449"/>
      <c r="E13" s="449">
        <v>4100.3961024999999</v>
      </c>
      <c r="F13" s="449">
        <v>4100.3961024999999</v>
      </c>
      <c r="G13" s="450">
        <v>19115.962650000001</v>
      </c>
    </row>
    <row r="14" spans="1:12">
      <c r="A14" s="453" t="s">
        <v>386</v>
      </c>
      <c r="B14" s="454"/>
      <c r="C14" s="455"/>
      <c r="D14" s="455"/>
      <c r="E14" s="455">
        <v>28049.151259999999</v>
      </c>
      <c r="F14" s="455">
        <v>28049.151259999999</v>
      </c>
      <c r="G14" s="456">
        <v>88484.078292499995</v>
      </c>
    </row>
    <row r="15" spans="1:12">
      <c r="A15" s="451" t="s">
        <v>96</v>
      </c>
      <c r="B15" s="448" t="s">
        <v>387</v>
      </c>
      <c r="C15" s="449">
        <v>80055.722890000005</v>
      </c>
      <c r="D15" s="449"/>
      <c r="E15" s="449"/>
      <c r="F15" s="449">
        <v>80055.722890000005</v>
      </c>
      <c r="G15" s="450">
        <v>188995.68148249999</v>
      </c>
    </row>
    <row r="16" spans="1:12">
      <c r="A16" s="451"/>
      <c r="B16" s="448" t="s">
        <v>388</v>
      </c>
      <c r="C16" s="449">
        <v>97791.156734999997</v>
      </c>
      <c r="D16" s="449"/>
      <c r="E16" s="449"/>
      <c r="F16" s="449">
        <v>97791.156734999997</v>
      </c>
      <c r="G16" s="450">
        <v>274168.12741750001</v>
      </c>
    </row>
    <row r="17" spans="1:7">
      <c r="A17" s="451"/>
      <c r="B17" s="448" t="s">
        <v>389</v>
      </c>
      <c r="C17" s="449"/>
      <c r="D17" s="449">
        <v>22088.977097499999</v>
      </c>
      <c r="E17" s="449"/>
      <c r="F17" s="449">
        <v>22088.977097499999</v>
      </c>
      <c r="G17" s="450">
        <v>222331.99734249999</v>
      </c>
    </row>
    <row r="18" spans="1:7">
      <c r="A18" s="451"/>
      <c r="B18" s="448" t="s">
        <v>390</v>
      </c>
      <c r="C18" s="449"/>
      <c r="D18" s="449">
        <v>1716.6377124999999</v>
      </c>
      <c r="E18" s="449"/>
      <c r="F18" s="449">
        <v>1716.6377124999999</v>
      </c>
      <c r="G18" s="450">
        <v>13413.350965</v>
      </c>
    </row>
    <row r="19" spans="1:7">
      <c r="A19" s="451"/>
      <c r="B19" s="448" t="s">
        <v>391</v>
      </c>
      <c r="C19" s="449"/>
      <c r="D19" s="449">
        <v>0</v>
      </c>
      <c r="E19" s="449"/>
      <c r="F19" s="449">
        <v>0</v>
      </c>
      <c r="G19" s="450">
        <v>20235.010845000001</v>
      </c>
    </row>
    <row r="20" spans="1:7">
      <c r="A20" s="451"/>
      <c r="B20" s="448" t="s">
        <v>392</v>
      </c>
      <c r="C20" s="449"/>
      <c r="D20" s="449">
        <v>0</v>
      </c>
      <c r="E20" s="449"/>
      <c r="F20" s="449">
        <v>0</v>
      </c>
      <c r="G20" s="450">
        <v>6309.2863875000003</v>
      </c>
    </row>
    <row r="21" spans="1:7">
      <c r="A21" s="451"/>
      <c r="B21" s="448" t="s">
        <v>393</v>
      </c>
      <c r="C21" s="449"/>
      <c r="D21" s="449">
        <v>0</v>
      </c>
      <c r="E21" s="449"/>
      <c r="F21" s="449">
        <v>0</v>
      </c>
      <c r="G21" s="450">
        <v>1442.7697074999999</v>
      </c>
    </row>
    <row r="22" spans="1:7">
      <c r="A22" s="451"/>
      <c r="B22" s="448" t="s">
        <v>716</v>
      </c>
      <c r="C22" s="449"/>
      <c r="D22" s="449"/>
      <c r="E22" s="449">
        <v>5636.5204350000004</v>
      </c>
      <c r="F22" s="449">
        <v>5636.5204350000004</v>
      </c>
      <c r="G22" s="450">
        <v>6355.6110000000008</v>
      </c>
    </row>
    <row r="23" spans="1:7">
      <c r="A23" s="453" t="s">
        <v>394</v>
      </c>
      <c r="B23" s="454"/>
      <c r="C23" s="455">
        <v>177846.879625</v>
      </c>
      <c r="D23" s="455">
        <v>23805.614809999999</v>
      </c>
      <c r="E23" s="455">
        <v>5636.5204350000004</v>
      </c>
      <c r="F23" s="455">
        <v>207289.01487000001</v>
      </c>
      <c r="G23" s="456">
        <v>733251.83514750004</v>
      </c>
    </row>
    <row r="24" spans="1:7">
      <c r="A24" s="451" t="s">
        <v>281</v>
      </c>
      <c r="B24" s="448" t="s">
        <v>395</v>
      </c>
      <c r="C24" s="449"/>
      <c r="D24" s="449">
        <v>345637.25959999999</v>
      </c>
      <c r="E24" s="449"/>
      <c r="F24" s="449">
        <v>345637.25959999999</v>
      </c>
      <c r="G24" s="450">
        <v>604514.95840999996</v>
      </c>
    </row>
    <row r="25" spans="1:7">
      <c r="A25" s="453" t="s">
        <v>396</v>
      </c>
      <c r="B25" s="454"/>
      <c r="C25" s="455"/>
      <c r="D25" s="455">
        <v>345637.25959999999</v>
      </c>
      <c r="E25" s="455"/>
      <c r="F25" s="455">
        <v>345637.25959999999</v>
      </c>
      <c r="G25" s="456">
        <v>604514.95840999996</v>
      </c>
    </row>
    <row r="26" spans="1:7">
      <c r="A26" s="451" t="s">
        <v>118</v>
      </c>
      <c r="B26" s="448" t="s">
        <v>70</v>
      </c>
      <c r="C26" s="449"/>
      <c r="D26" s="449"/>
      <c r="E26" s="449">
        <v>4830.1856324999999</v>
      </c>
      <c r="F26" s="449">
        <v>4830.1856324999999</v>
      </c>
      <c r="G26" s="450">
        <v>14092.566224999999</v>
      </c>
    </row>
    <row r="27" spans="1:7">
      <c r="A27" s="453" t="s">
        <v>397</v>
      </c>
      <c r="B27" s="454"/>
      <c r="C27" s="455"/>
      <c r="D27" s="455"/>
      <c r="E27" s="455">
        <v>4830.1856324999999</v>
      </c>
      <c r="F27" s="455">
        <v>4830.1856324999999</v>
      </c>
      <c r="G27" s="456">
        <v>14092.566224999999</v>
      </c>
    </row>
    <row r="28" spans="1:7">
      <c r="A28" s="451" t="s">
        <v>121</v>
      </c>
      <c r="B28" s="448" t="s">
        <v>273</v>
      </c>
      <c r="C28" s="449"/>
      <c r="D28" s="449"/>
      <c r="E28" s="449">
        <v>3732.5259525000001</v>
      </c>
      <c r="F28" s="449">
        <v>3732.5259525000001</v>
      </c>
      <c r="G28" s="450">
        <v>10990.473050000001</v>
      </c>
    </row>
    <row r="29" spans="1:7">
      <c r="A29" s="453" t="s">
        <v>398</v>
      </c>
      <c r="B29" s="454"/>
      <c r="C29" s="455"/>
      <c r="D29" s="455"/>
      <c r="E29" s="455">
        <v>3732.5259525000001</v>
      </c>
      <c r="F29" s="455">
        <v>3732.5259525000001</v>
      </c>
      <c r="G29" s="456">
        <v>10990.473050000001</v>
      </c>
    </row>
    <row r="30" spans="1:7">
      <c r="A30" s="451" t="s">
        <v>122</v>
      </c>
      <c r="B30" s="448" t="s">
        <v>91</v>
      </c>
      <c r="C30" s="449"/>
      <c r="D30" s="449"/>
      <c r="E30" s="449">
        <v>3320.5808849999999</v>
      </c>
      <c r="F30" s="449">
        <v>3320.5808849999999</v>
      </c>
      <c r="G30" s="450">
        <v>8671.4268300000003</v>
      </c>
    </row>
    <row r="31" spans="1:7">
      <c r="A31" s="453" t="s">
        <v>399</v>
      </c>
      <c r="B31" s="454"/>
      <c r="C31" s="455"/>
      <c r="D31" s="455"/>
      <c r="E31" s="455">
        <v>3320.5808849999999</v>
      </c>
      <c r="F31" s="455">
        <v>3320.5808849999999</v>
      </c>
      <c r="G31" s="456">
        <v>8671.4268300000003</v>
      </c>
    </row>
    <row r="32" spans="1:7">
      <c r="A32" s="451" t="s">
        <v>126</v>
      </c>
      <c r="B32" s="448" t="s">
        <v>78</v>
      </c>
      <c r="C32" s="449"/>
      <c r="D32" s="449"/>
      <c r="E32" s="449">
        <v>2597</v>
      </c>
      <c r="F32" s="449">
        <v>2597</v>
      </c>
      <c r="G32" s="450">
        <v>6027.6</v>
      </c>
    </row>
    <row r="33" spans="1:8">
      <c r="A33" s="453" t="s">
        <v>400</v>
      </c>
      <c r="B33" s="454"/>
      <c r="C33" s="455"/>
      <c r="D33" s="455"/>
      <c r="E33" s="455">
        <v>2597</v>
      </c>
      <c r="F33" s="455">
        <v>2597</v>
      </c>
      <c r="G33" s="456">
        <v>6027.6</v>
      </c>
    </row>
    <row r="34" spans="1:8">
      <c r="A34" s="451" t="s">
        <v>112</v>
      </c>
      <c r="B34" s="448" t="s">
        <v>401</v>
      </c>
      <c r="C34" s="449">
        <v>14510.921999999999</v>
      </c>
      <c r="D34" s="449"/>
      <c r="E34" s="449"/>
      <c r="F34" s="449">
        <v>14510.921999999999</v>
      </c>
      <c r="G34" s="450">
        <v>41533.805</v>
      </c>
    </row>
    <row r="35" spans="1:8">
      <c r="A35" s="453" t="s">
        <v>402</v>
      </c>
      <c r="B35" s="454"/>
      <c r="C35" s="455">
        <v>14510.921999999999</v>
      </c>
      <c r="D35" s="455"/>
      <c r="E35" s="455"/>
      <c r="F35" s="455">
        <v>14510.921999999999</v>
      </c>
      <c r="G35" s="456">
        <v>41533.805</v>
      </c>
    </row>
    <row r="36" spans="1:8">
      <c r="A36" s="451" t="s">
        <v>732</v>
      </c>
      <c r="B36" s="448" t="s">
        <v>403</v>
      </c>
      <c r="C36" s="449">
        <v>14246.290175000002</v>
      </c>
      <c r="D36" s="449"/>
      <c r="E36" s="449"/>
      <c r="F36" s="449">
        <v>14246.290175000002</v>
      </c>
      <c r="G36" s="450">
        <v>41195.407455</v>
      </c>
    </row>
    <row r="37" spans="1:8">
      <c r="A37" s="453" t="s">
        <v>731</v>
      </c>
      <c r="B37" s="454"/>
      <c r="C37" s="455">
        <v>14246.290175000002</v>
      </c>
      <c r="D37" s="455"/>
      <c r="E37" s="455"/>
      <c r="F37" s="455">
        <v>14246.290175000002</v>
      </c>
      <c r="G37" s="456">
        <v>41195.407455</v>
      </c>
    </row>
    <row r="38" spans="1:8">
      <c r="A38" s="451" t="s">
        <v>282</v>
      </c>
      <c r="B38" s="448" t="s">
        <v>63</v>
      </c>
      <c r="C38" s="449"/>
      <c r="D38" s="449"/>
      <c r="E38" s="449">
        <v>10466.409285</v>
      </c>
      <c r="F38" s="449">
        <v>10466.409285</v>
      </c>
      <c r="G38" s="450">
        <v>36254.826639999999</v>
      </c>
    </row>
    <row r="39" spans="1:8">
      <c r="A39" s="453" t="s">
        <v>404</v>
      </c>
      <c r="B39" s="454"/>
      <c r="C39" s="455"/>
      <c r="D39" s="455"/>
      <c r="E39" s="455">
        <v>10466.409285</v>
      </c>
      <c r="F39" s="455">
        <v>10466.409285</v>
      </c>
      <c r="G39" s="456">
        <v>36254.826639999999</v>
      </c>
    </row>
    <row r="40" spans="1:8">
      <c r="A40" s="451" t="s">
        <v>129</v>
      </c>
      <c r="B40" s="448" t="s">
        <v>405</v>
      </c>
      <c r="C40" s="449"/>
      <c r="D40" s="449">
        <v>0</v>
      </c>
      <c r="E40" s="449"/>
      <c r="F40" s="449">
        <v>0</v>
      </c>
      <c r="G40" s="450">
        <v>373.21760499999999</v>
      </c>
    </row>
    <row r="41" spans="1:8">
      <c r="A41" s="451"/>
      <c r="B41" s="448" t="s">
        <v>406</v>
      </c>
      <c r="C41" s="449"/>
      <c r="D41" s="449">
        <v>8.8332750000000004</v>
      </c>
      <c r="E41" s="449"/>
      <c r="F41" s="449">
        <v>8.8332750000000004</v>
      </c>
      <c r="G41" s="450">
        <v>23.318372500000002</v>
      </c>
    </row>
    <row r="42" spans="1:8">
      <c r="A42" s="453" t="s">
        <v>407</v>
      </c>
      <c r="B42" s="454"/>
      <c r="C42" s="455"/>
      <c r="D42" s="455">
        <v>8.8332750000000004</v>
      </c>
      <c r="E42" s="455"/>
      <c r="F42" s="455">
        <v>8.8332750000000004</v>
      </c>
      <c r="G42" s="456">
        <v>396.5359775</v>
      </c>
    </row>
    <row r="43" spans="1:8">
      <c r="A43" s="451" t="s">
        <v>283</v>
      </c>
      <c r="B43" s="448" t="s">
        <v>409</v>
      </c>
      <c r="C43" s="449"/>
      <c r="D43" s="449">
        <v>404058.18059</v>
      </c>
      <c r="E43" s="449"/>
      <c r="F43" s="449">
        <v>404058.18059</v>
      </c>
      <c r="G43" s="450">
        <v>1070625.7513075001</v>
      </c>
    </row>
    <row r="44" spans="1:8">
      <c r="A44" s="451"/>
      <c r="B44" s="448" t="s">
        <v>410</v>
      </c>
      <c r="C44" s="449"/>
      <c r="D44" s="449">
        <v>50576.552810000001</v>
      </c>
      <c r="E44" s="449"/>
      <c r="F44" s="449">
        <v>50576.552810000001</v>
      </c>
      <c r="G44" s="450">
        <v>140216.62476500002</v>
      </c>
    </row>
    <row r="45" spans="1:8">
      <c r="A45" s="451"/>
      <c r="B45" s="448" t="s">
        <v>408</v>
      </c>
      <c r="C45" s="449">
        <v>309699.78555999999</v>
      </c>
      <c r="D45" s="449"/>
      <c r="E45" s="449"/>
      <c r="F45" s="449">
        <v>309699.78555999999</v>
      </c>
      <c r="G45" s="450">
        <v>1038316.6504950001</v>
      </c>
    </row>
    <row r="46" spans="1:8">
      <c r="A46" s="451"/>
      <c r="B46" s="448" t="s">
        <v>411</v>
      </c>
      <c r="C46" s="449">
        <v>6779.7430249999998</v>
      </c>
      <c r="D46" s="449"/>
      <c r="E46" s="449"/>
      <c r="F46" s="449">
        <v>6779.7430249999998</v>
      </c>
      <c r="G46" s="450">
        <v>20570.860444999998</v>
      </c>
      <c r="H46" s="687"/>
    </row>
    <row r="47" spans="1:8">
      <c r="A47" s="453" t="s">
        <v>412</v>
      </c>
      <c r="B47" s="454"/>
      <c r="C47" s="455">
        <v>316479.52858499996</v>
      </c>
      <c r="D47" s="455">
        <v>454634.73340000003</v>
      </c>
      <c r="E47" s="455">
        <v>0</v>
      </c>
      <c r="F47" s="455">
        <v>771114.26198499999</v>
      </c>
      <c r="G47" s="456">
        <v>2269729.8870125003</v>
      </c>
    </row>
    <row r="48" spans="1:8">
      <c r="A48" s="451" t="s">
        <v>555</v>
      </c>
      <c r="B48" s="448" t="s">
        <v>714</v>
      </c>
      <c r="C48" s="449">
        <v>65562.442477499993</v>
      </c>
      <c r="D48" s="449"/>
      <c r="E48" s="449"/>
      <c r="F48" s="449">
        <v>65562.442477499993</v>
      </c>
      <c r="G48" s="450">
        <v>191979.8595775</v>
      </c>
    </row>
    <row r="49" spans="1:7">
      <c r="A49" s="453" t="s">
        <v>701</v>
      </c>
      <c r="B49" s="454"/>
      <c r="C49" s="455">
        <v>65562.442477499993</v>
      </c>
      <c r="D49" s="455"/>
      <c r="E49" s="455"/>
      <c r="F49" s="455">
        <v>65562.442477499993</v>
      </c>
      <c r="G49" s="456">
        <v>191979.8595775</v>
      </c>
    </row>
    <row r="50" spans="1:7">
      <c r="A50" s="451" t="s">
        <v>127</v>
      </c>
      <c r="B50" s="448" t="s">
        <v>76</v>
      </c>
      <c r="C50" s="449"/>
      <c r="D50" s="449"/>
      <c r="E50" s="449">
        <v>2717.3097500000003</v>
      </c>
      <c r="F50" s="449">
        <v>2717.3097500000003</v>
      </c>
      <c r="G50" s="450">
        <v>7527.2655500000001</v>
      </c>
    </row>
    <row r="51" spans="1:7">
      <c r="A51" s="453" t="s">
        <v>413</v>
      </c>
      <c r="B51" s="454"/>
      <c r="C51" s="455"/>
      <c r="D51" s="455"/>
      <c r="E51" s="455">
        <v>2717.3097500000003</v>
      </c>
      <c r="F51" s="455">
        <v>2717.3097500000003</v>
      </c>
      <c r="G51" s="456">
        <v>7527.2655500000001</v>
      </c>
    </row>
    <row r="52" spans="1:7">
      <c r="A52" s="451" t="s">
        <v>120</v>
      </c>
      <c r="B52" s="448" t="s">
        <v>88</v>
      </c>
      <c r="C52" s="449"/>
      <c r="D52" s="449"/>
      <c r="E52" s="449">
        <v>4258.0256300000001</v>
      </c>
      <c r="F52" s="449">
        <v>4258.0256300000001</v>
      </c>
      <c r="G52" s="450">
        <v>11951.509955</v>
      </c>
    </row>
    <row r="53" spans="1:7">
      <c r="A53" s="453" t="s">
        <v>414</v>
      </c>
      <c r="B53" s="454"/>
      <c r="C53" s="455"/>
      <c r="D53" s="455"/>
      <c r="E53" s="455">
        <v>4258.0256300000001</v>
      </c>
      <c r="F53" s="455">
        <v>4258.0256300000001</v>
      </c>
      <c r="G53" s="456">
        <v>11951.509955</v>
      </c>
    </row>
    <row r="54" spans="1:7">
      <c r="A54" s="451" t="s">
        <v>284</v>
      </c>
      <c r="B54" s="448" t="s">
        <v>75</v>
      </c>
      <c r="C54" s="449"/>
      <c r="D54" s="449"/>
      <c r="E54" s="449">
        <v>3567.2744925000002</v>
      </c>
      <c r="F54" s="449">
        <v>3567.2744925000002</v>
      </c>
      <c r="G54" s="450">
        <v>8820.6939024999992</v>
      </c>
    </row>
    <row r="55" spans="1:7">
      <c r="A55" s="451"/>
      <c r="B55" s="448" t="s">
        <v>415</v>
      </c>
      <c r="C55" s="449">
        <v>177699.29071999999</v>
      </c>
      <c r="D55" s="449"/>
      <c r="E55" s="449"/>
      <c r="F55" s="449">
        <v>177699.29071999999</v>
      </c>
      <c r="G55" s="450">
        <v>508662.86756749998</v>
      </c>
    </row>
    <row r="56" spans="1:7">
      <c r="A56" s="451"/>
      <c r="B56" s="448" t="s">
        <v>416</v>
      </c>
      <c r="C56" s="449">
        <v>64528.010470000008</v>
      </c>
      <c r="D56" s="449"/>
      <c r="E56" s="449"/>
      <c r="F56" s="449">
        <v>64528.010470000008</v>
      </c>
      <c r="G56" s="450">
        <v>181026.85675500002</v>
      </c>
    </row>
    <row r="57" spans="1:7">
      <c r="A57" s="451"/>
      <c r="B57" s="448" t="s">
        <v>66</v>
      </c>
      <c r="C57" s="449"/>
      <c r="D57" s="449"/>
      <c r="E57" s="449">
        <v>7367.5291500000003</v>
      </c>
      <c r="F57" s="449">
        <v>7367.5291500000003</v>
      </c>
      <c r="G57" s="450">
        <v>21328.397937499998</v>
      </c>
    </row>
    <row r="58" spans="1:7">
      <c r="A58" s="453" t="s">
        <v>417</v>
      </c>
      <c r="B58" s="454"/>
      <c r="C58" s="455">
        <v>242227.30119</v>
      </c>
      <c r="D58" s="455"/>
      <c r="E58" s="455">
        <v>10934.803642500001</v>
      </c>
      <c r="F58" s="455">
        <v>253162.10483249999</v>
      </c>
      <c r="G58" s="456">
        <v>719838.81616249995</v>
      </c>
    </row>
    <row r="59" spans="1:7">
      <c r="A59" s="451" t="s">
        <v>285</v>
      </c>
      <c r="B59" s="448" t="s">
        <v>83</v>
      </c>
      <c r="C59" s="449"/>
      <c r="D59" s="449"/>
      <c r="E59" s="449">
        <v>15446.5754925</v>
      </c>
      <c r="F59" s="449">
        <v>15446.5754925</v>
      </c>
      <c r="G59" s="450">
        <v>35047.472674999997</v>
      </c>
    </row>
    <row r="60" spans="1:7">
      <c r="A60" s="453" t="s">
        <v>418</v>
      </c>
      <c r="B60" s="454"/>
      <c r="C60" s="455"/>
      <c r="D60" s="455"/>
      <c r="E60" s="455">
        <v>15446.5754925</v>
      </c>
      <c r="F60" s="455">
        <v>15446.5754925</v>
      </c>
      <c r="G60" s="456">
        <v>35047.472674999997</v>
      </c>
    </row>
    <row r="61" spans="1:7">
      <c r="A61" s="451" t="s">
        <v>108</v>
      </c>
      <c r="B61" s="448" t="s">
        <v>80</v>
      </c>
      <c r="C61" s="449"/>
      <c r="D61" s="449"/>
      <c r="E61" s="449">
        <v>48530.048267500002</v>
      </c>
      <c r="F61" s="449">
        <v>48530.048267500002</v>
      </c>
      <c r="G61" s="450">
        <v>114002.14022999999</v>
      </c>
    </row>
    <row r="62" spans="1:7">
      <c r="A62" s="453" t="s">
        <v>419</v>
      </c>
      <c r="B62" s="454"/>
      <c r="C62" s="455"/>
      <c r="D62" s="455"/>
      <c r="E62" s="455">
        <v>48530.048267500002</v>
      </c>
      <c r="F62" s="455">
        <v>48530.048267500002</v>
      </c>
      <c r="G62" s="456">
        <v>114002.14022999999</v>
      </c>
    </row>
    <row r="63" spans="1:7">
      <c r="A63" s="451" t="s">
        <v>117</v>
      </c>
      <c r="B63" s="448" t="s">
        <v>272</v>
      </c>
      <c r="C63" s="449"/>
      <c r="D63" s="449"/>
      <c r="E63" s="449">
        <v>4611.8029649999999</v>
      </c>
      <c r="F63" s="449">
        <v>4611.8029649999999</v>
      </c>
      <c r="G63" s="450">
        <v>13136.978715000001</v>
      </c>
    </row>
    <row r="64" spans="1:7">
      <c r="A64" s="453" t="s">
        <v>420</v>
      </c>
      <c r="B64" s="454"/>
      <c r="C64" s="455"/>
      <c r="D64" s="455"/>
      <c r="E64" s="455">
        <v>4611.8029649999999</v>
      </c>
      <c r="F64" s="455">
        <v>4611.8029649999999</v>
      </c>
      <c r="G64" s="456">
        <v>13136.978715000001</v>
      </c>
    </row>
    <row r="65" spans="1:7">
      <c r="A65" s="690"/>
      <c r="B65" s="444"/>
      <c r="C65" s="445"/>
      <c r="D65" s="445"/>
      <c r="E65" s="445"/>
      <c r="F65" s="445"/>
      <c r="G65" s="445"/>
    </row>
    <row r="66" spans="1:7">
      <c r="A66" s="689"/>
      <c r="B66" s="448"/>
      <c r="C66" s="449"/>
      <c r="D66" s="449"/>
      <c r="E66" s="449"/>
      <c r="F66" s="449"/>
      <c r="G66" s="449"/>
    </row>
    <row r="67" spans="1:7">
      <c r="A67" s="691"/>
      <c r="B67" s="691"/>
      <c r="C67" s="691"/>
      <c r="D67" s="691"/>
      <c r="E67" s="691"/>
      <c r="F67" s="691"/>
      <c r="G67" s="691"/>
    </row>
  </sheetData>
  <mergeCells count="5">
    <mergeCell ref="A1:A4"/>
    <mergeCell ref="B1:B4"/>
    <mergeCell ref="C1:F1"/>
    <mergeCell ref="C2:E2"/>
    <mergeCell ref="F2:F3"/>
  </mergeCells>
  <pageMargins left="0.7" right="0.46474358974358976" top="0.86956521739130432" bottom="0.61458333333333337" header="0.3" footer="0.3"/>
  <pageSetup orientation="portrait" r:id="rId1"/>
  <headerFooter>
    <oddHeader>&amp;R&amp;7Informe de la Operación Mensual - Marzo 2018
INFSGI-MES-03-2018
10/04/2018
Versión: 01</oddHeader>
    <oddFooter>&amp;L&amp;7COES SINAC, 2018
&amp;C19&amp;R&amp;7Dirección Ejecutiva
Sub Dirección de Gestión de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4E906-A71A-4080-BB8F-C09AEC63F946}">
  <sheetPr>
    <tabColor theme="4"/>
  </sheetPr>
  <dimension ref="A1:M61"/>
  <sheetViews>
    <sheetView showGridLines="0" view="pageBreakPreview" zoomScale="145" zoomScaleNormal="100" zoomScaleSheetLayoutView="145" zoomScalePageLayoutView="160" workbookViewId="0">
      <selection activeCell="O24" sqref="O24"/>
    </sheetView>
  </sheetViews>
  <sheetFormatPr defaultRowHeight="11.25"/>
  <cols>
    <col min="1" max="1" width="21.83203125" style="50" customWidth="1"/>
    <col min="2" max="2" width="20.83203125" style="50" customWidth="1"/>
    <col min="3" max="3" width="16.5" style="50" customWidth="1"/>
    <col min="4" max="4" width="18.5" style="50" customWidth="1"/>
    <col min="5" max="5" width="10.33203125" style="50" customWidth="1"/>
    <col min="6" max="6" width="12.5" style="50" customWidth="1"/>
    <col min="7" max="7" width="16.1640625" style="50" bestFit="1" customWidth="1"/>
    <col min="8" max="9" width="9.33203125" style="50"/>
    <col min="10" max="11" width="9.33203125" style="50" customWidth="1"/>
    <col min="12" max="13" width="9.33203125" style="50"/>
    <col min="14" max="16384" width="9.33203125" style="3"/>
  </cols>
  <sheetData>
    <row r="1" spans="1:12" ht="15.75" customHeight="1">
      <c r="A1" s="952" t="s">
        <v>296</v>
      </c>
      <c r="B1" s="946" t="s">
        <v>57</v>
      </c>
      <c r="C1" s="948" t="str">
        <f>+'19. ANEXOI-2'!C1:F1</f>
        <v>ENERGÍA PRODUCIDA MARZO 2018</v>
      </c>
      <c r="D1" s="948"/>
      <c r="E1" s="948"/>
      <c r="F1" s="948"/>
      <c r="G1" s="458" t="s">
        <v>329</v>
      </c>
      <c r="H1" s="283"/>
      <c r="I1" s="283"/>
      <c r="J1" s="283"/>
      <c r="K1" s="283"/>
    </row>
    <row r="2" spans="1:12" ht="11.25" customHeight="1">
      <c r="A2" s="952"/>
      <c r="B2" s="946"/>
      <c r="C2" s="949" t="s">
        <v>330</v>
      </c>
      <c r="D2" s="949"/>
      <c r="E2" s="949"/>
      <c r="F2" s="950" t="str">
        <f>"TOTAL 
"&amp;UPPER('1. Resumen'!Q4)</f>
        <v>TOTAL 
MARZO</v>
      </c>
      <c r="G2" s="459" t="s">
        <v>331</v>
      </c>
      <c r="H2" s="272"/>
      <c r="I2" s="272"/>
      <c r="J2" s="272"/>
      <c r="K2" s="272"/>
      <c r="L2" s="273"/>
    </row>
    <row r="3" spans="1:12" ht="11.25" customHeight="1">
      <c r="A3" s="952"/>
      <c r="B3" s="946"/>
      <c r="C3" s="443" t="s">
        <v>248</v>
      </c>
      <c r="D3" s="443" t="s">
        <v>249</v>
      </c>
      <c r="E3" s="443" t="s">
        <v>332</v>
      </c>
      <c r="F3" s="951"/>
      <c r="G3" s="459">
        <v>2018</v>
      </c>
      <c r="H3" s="275"/>
      <c r="I3" s="274"/>
      <c r="J3" s="274"/>
      <c r="K3" s="274"/>
      <c r="L3" s="273"/>
    </row>
    <row r="4" spans="1:12" ht="11.25" customHeight="1">
      <c r="A4" s="953"/>
      <c r="B4" s="954"/>
      <c r="C4" s="460" t="s">
        <v>333</v>
      </c>
      <c r="D4" s="460" t="s">
        <v>333</v>
      </c>
      <c r="E4" s="460" t="s">
        <v>333</v>
      </c>
      <c r="F4" s="460" t="s">
        <v>333</v>
      </c>
      <c r="G4" s="461" t="s">
        <v>231</v>
      </c>
      <c r="H4" s="275"/>
      <c r="I4" s="275"/>
      <c r="J4" s="275"/>
      <c r="K4" s="275"/>
      <c r="L4" s="12"/>
    </row>
    <row r="5" spans="1:12">
      <c r="A5" s="451" t="s">
        <v>286</v>
      </c>
      <c r="B5" s="448" t="s">
        <v>94</v>
      </c>
      <c r="C5" s="449"/>
      <c r="D5" s="449"/>
      <c r="E5" s="449">
        <v>1985.1032749999999</v>
      </c>
      <c r="F5" s="449">
        <v>1985.1032749999999</v>
      </c>
      <c r="G5" s="450">
        <v>2928.7442000000001</v>
      </c>
    </row>
    <row r="6" spans="1:12">
      <c r="A6" s="451"/>
      <c r="B6" s="448" t="s">
        <v>93</v>
      </c>
      <c r="C6" s="449"/>
      <c r="D6" s="449"/>
      <c r="E6" s="449">
        <v>3013.2742499999999</v>
      </c>
      <c r="F6" s="449">
        <v>3013.2742499999999</v>
      </c>
      <c r="G6" s="450">
        <v>8642.2496824999998</v>
      </c>
    </row>
    <row r="7" spans="1:12">
      <c r="A7" s="453" t="s">
        <v>421</v>
      </c>
      <c r="B7" s="454"/>
      <c r="C7" s="455"/>
      <c r="D7" s="455"/>
      <c r="E7" s="455">
        <v>4998.3775249999999</v>
      </c>
      <c r="F7" s="455">
        <v>4998.3775249999999</v>
      </c>
      <c r="G7" s="456">
        <v>11570.993882499999</v>
      </c>
    </row>
    <row r="8" spans="1:12">
      <c r="A8" s="451" t="s">
        <v>287</v>
      </c>
      <c r="B8" s="448" t="s">
        <v>422</v>
      </c>
      <c r="C8" s="449"/>
      <c r="D8" s="449">
        <v>3.3040150000000001</v>
      </c>
      <c r="E8" s="449"/>
      <c r="F8" s="449">
        <v>3.3040150000000001</v>
      </c>
      <c r="G8" s="450">
        <v>163.0940875</v>
      </c>
    </row>
    <row r="9" spans="1:12">
      <c r="A9" s="453" t="s">
        <v>423</v>
      </c>
      <c r="B9" s="454"/>
      <c r="C9" s="455"/>
      <c r="D9" s="455">
        <v>3.3040150000000001</v>
      </c>
      <c r="E9" s="455"/>
      <c r="F9" s="455">
        <v>3.3040150000000001</v>
      </c>
      <c r="G9" s="456">
        <v>163.0940875</v>
      </c>
    </row>
    <row r="10" spans="1:12">
      <c r="A10" s="447" t="s">
        <v>114</v>
      </c>
      <c r="B10" s="448" t="s">
        <v>65</v>
      </c>
      <c r="C10" s="449"/>
      <c r="D10" s="449"/>
      <c r="E10" s="449">
        <v>12291.321384999999</v>
      </c>
      <c r="F10" s="449">
        <v>12291.321384999999</v>
      </c>
      <c r="G10" s="450">
        <v>34994.933664999997</v>
      </c>
    </row>
    <row r="11" spans="1:12">
      <c r="A11" s="453" t="s">
        <v>424</v>
      </c>
      <c r="B11" s="454"/>
      <c r="C11" s="455"/>
      <c r="D11" s="455"/>
      <c r="E11" s="455">
        <v>12291.321384999999</v>
      </c>
      <c r="F11" s="455">
        <v>12291.321384999999</v>
      </c>
      <c r="G11" s="456">
        <v>34994.933664999997</v>
      </c>
    </row>
    <row r="12" spans="1:12">
      <c r="A12" s="447" t="s">
        <v>288</v>
      </c>
      <c r="B12" s="448" t="s">
        <v>425</v>
      </c>
      <c r="C12" s="449"/>
      <c r="D12" s="449">
        <v>787.95164</v>
      </c>
      <c r="E12" s="449"/>
      <c r="F12" s="449">
        <v>787.95164</v>
      </c>
      <c r="G12" s="450">
        <v>24157.992477499996</v>
      </c>
    </row>
    <row r="13" spans="1:12">
      <c r="A13" s="453" t="s">
        <v>426</v>
      </c>
      <c r="B13" s="454"/>
      <c r="C13" s="455"/>
      <c r="D13" s="455">
        <v>787.95164</v>
      </c>
      <c r="E13" s="455"/>
      <c r="F13" s="455">
        <v>787.95164</v>
      </c>
      <c r="G13" s="456">
        <v>24157.992477499996</v>
      </c>
    </row>
    <row r="14" spans="1:12">
      <c r="A14" s="447" t="s">
        <v>104</v>
      </c>
      <c r="B14" s="448" t="s">
        <v>427</v>
      </c>
      <c r="C14" s="449">
        <v>81789.449742500001</v>
      </c>
      <c r="D14" s="449"/>
      <c r="E14" s="449"/>
      <c r="F14" s="449">
        <v>81789.449742500001</v>
      </c>
      <c r="G14" s="450">
        <v>237091.65187999999</v>
      </c>
    </row>
    <row r="15" spans="1:12">
      <c r="A15" s="453" t="s">
        <v>428</v>
      </c>
      <c r="B15" s="454"/>
      <c r="C15" s="455">
        <v>81789.449742500001</v>
      </c>
      <c r="D15" s="455"/>
      <c r="E15" s="455"/>
      <c r="F15" s="455">
        <v>81789.449742500001</v>
      </c>
      <c r="G15" s="456">
        <v>237091.65187999999</v>
      </c>
    </row>
    <row r="16" spans="1:12">
      <c r="A16" s="452" t="s">
        <v>289</v>
      </c>
      <c r="B16" s="448" t="s">
        <v>69</v>
      </c>
      <c r="C16" s="449"/>
      <c r="D16" s="449"/>
      <c r="E16" s="449">
        <v>6999.6308099999997</v>
      </c>
      <c r="F16" s="449">
        <v>6999.6308099999997</v>
      </c>
      <c r="G16" s="450">
        <v>19559.8659825</v>
      </c>
    </row>
    <row r="17" spans="1:7">
      <c r="A17" s="451"/>
      <c r="B17" s="448" t="s">
        <v>68</v>
      </c>
      <c r="C17" s="449"/>
      <c r="D17" s="449"/>
      <c r="E17" s="449">
        <v>7275.7087675000002</v>
      </c>
      <c r="F17" s="449">
        <v>7275.7087675000002</v>
      </c>
      <c r="G17" s="450">
        <v>20216.701140000001</v>
      </c>
    </row>
    <row r="18" spans="1:7">
      <c r="A18" s="451"/>
      <c r="B18" s="448" t="s">
        <v>72</v>
      </c>
      <c r="C18" s="449"/>
      <c r="D18" s="449"/>
      <c r="E18" s="449">
        <v>4763.2372724999996</v>
      </c>
      <c r="F18" s="449">
        <v>4763.2372724999996</v>
      </c>
      <c r="G18" s="450">
        <v>12166.920854999998</v>
      </c>
    </row>
    <row r="19" spans="1:7">
      <c r="A19" s="451"/>
      <c r="B19" s="448" t="s">
        <v>71</v>
      </c>
      <c r="C19" s="449"/>
      <c r="D19" s="449"/>
      <c r="E19" s="449">
        <v>4940.9446324999999</v>
      </c>
      <c r="F19" s="449">
        <v>4940.9446324999999</v>
      </c>
      <c r="G19" s="450">
        <v>13202.33016</v>
      </c>
    </row>
    <row r="20" spans="1:7">
      <c r="A20" s="453" t="s">
        <v>429</v>
      </c>
      <c r="B20" s="454"/>
      <c r="C20" s="455"/>
      <c r="D20" s="455"/>
      <c r="E20" s="455">
        <v>23979.521482499997</v>
      </c>
      <c r="F20" s="455">
        <v>23979.521482499997</v>
      </c>
      <c r="G20" s="456">
        <v>65145.818137499991</v>
      </c>
    </row>
    <row r="21" spans="1:7">
      <c r="A21" s="451" t="s">
        <v>111</v>
      </c>
      <c r="B21" s="448" t="s">
        <v>430</v>
      </c>
      <c r="C21" s="449"/>
      <c r="D21" s="449">
        <v>19397.6034225</v>
      </c>
      <c r="E21" s="449"/>
      <c r="F21" s="449">
        <v>19397.6034225</v>
      </c>
      <c r="G21" s="450">
        <v>57873.684022500005</v>
      </c>
    </row>
    <row r="22" spans="1:7">
      <c r="A22" s="453" t="s">
        <v>431</v>
      </c>
      <c r="B22" s="454"/>
      <c r="C22" s="455"/>
      <c r="D22" s="455">
        <v>19397.6034225</v>
      </c>
      <c r="E22" s="455"/>
      <c r="F22" s="455">
        <v>19397.6034225</v>
      </c>
      <c r="G22" s="456">
        <v>57873.684022500005</v>
      </c>
    </row>
    <row r="23" spans="1:7">
      <c r="A23" s="451" t="s">
        <v>131</v>
      </c>
      <c r="B23" s="448" t="s">
        <v>432</v>
      </c>
      <c r="C23" s="449"/>
      <c r="D23" s="449">
        <v>54.108980000000003</v>
      </c>
      <c r="E23" s="449"/>
      <c r="F23" s="449">
        <v>54.108980000000003</v>
      </c>
      <c r="G23" s="450">
        <v>1268.4801149999998</v>
      </c>
    </row>
    <row r="24" spans="1:7">
      <c r="A24" s="453" t="s">
        <v>433</v>
      </c>
      <c r="B24" s="454"/>
      <c r="C24" s="455"/>
      <c r="D24" s="455">
        <v>54.108980000000003</v>
      </c>
      <c r="E24" s="455"/>
      <c r="F24" s="455">
        <v>54.108980000000003</v>
      </c>
      <c r="G24" s="456">
        <v>1268.4801149999998</v>
      </c>
    </row>
    <row r="25" spans="1:7">
      <c r="A25" s="451" t="s">
        <v>123</v>
      </c>
      <c r="B25" s="448" t="s">
        <v>73</v>
      </c>
      <c r="C25" s="449"/>
      <c r="D25" s="449"/>
      <c r="E25" s="449">
        <v>5624.0157675</v>
      </c>
      <c r="F25" s="449">
        <v>5624.0157675</v>
      </c>
      <c r="G25" s="450">
        <v>14340.021745</v>
      </c>
    </row>
    <row r="26" spans="1:7">
      <c r="A26" s="453" t="s">
        <v>434</v>
      </c>
      <c r="B26" s="454"/>
      <c r="C26" s="455"/>
      <c r="D26" s="455"/>
      <c r="E26" s="455">
        <v>5624.0157675</v>
      </c>
      <c r="F26" s="455">
        <v>5624.0157675</v>
      </c>
      <c r="G26" s="456">
        <v>14340.021745</v>
      </c>
    </row>
    <row r="27" spans="1:7">
      <c r="A27" s="451" t="s">
        <v>99</v>
      </c>
      <c r="B27" s="448" t="s">
        <v>435</v>
      </c>
      <c r="C27" s="449">
        <v>23171.695905</v>
      </c>
      <c r="D27" s="449"/>
      <c r="E27" s="449"/>
      <c r="F27" s="449">
        <v>23171.695905</v>
      </c>
      <c r="G27" s="450">
        <v>80508.291075000016</v>
      </c>
    </row>
    <row r="28" spans="1:7">
      <c r="A28" s="451"/>
      <c r="B28" s="448" t="s">
        <v>436</v>
      </c>
      <c r="C28" s="449">
        <v>107720.094155</v>
      </c>
      <c r="D28" s="449"/>
      <c r="E28" s="449"/>
      <c r="F28" s="449">
        <v>107720.094155</v>
      </c>
      <c r="G28" s="450">
        <v>305887.60619249998</v>
      </c>
    </row>
    <row r="29" spans="1:7">
      <c r="A29" s="451"/>
      <c r="B29" s="448" t="s">
        <v>437</v>
      </c>
      <c r="C29" s="449">
        <v>15570.8428525</v>
      </c>
      <c r="D29" s="449"/>
      <c r="E29" s="449"/>
      <c r="F29" s="449">
        <v>15570.8428525</v>
      </c>
      <c r="G29" s="450">
        <v>47113.080862499999</v>
      </c>
    </row>
    <row r="30" spans="1:7">
      <c r="A30" s="451"/>
      <c r="B30" s="448" t="s">
        <v>438</v>
      </c>
      <c r="C30" s="449">
        <v>57.626620000000003</v>
      </c>
      <c r="D30" s="449"/>
      <c r="E30" s="449"/>
      <c r="F30" s="449">
        <v>57.626620000000003</v>
      </c>
      <c r="G30" s="450">
        <v>57.626620000000003</v>
      </c>
    </row>
    <row r="31" spans="1:7">
      <c r="A31" s="451"/>
      <c r="B31" s="448" t="s">
        <v>439</v>
      </c>
      <c r="C31" s="449">
        <v>29361.003070000002</v>
      </c>
      <c r="D31" s="449"/>
      <c r="E31" s="449"/>
      <c r="F31" s="449">
        <v>29361.003070000002</v>
      </c>
      <c r="G31" s="450">
        <v>64142.7278525</v>
      </c>
    </row>
    <row r="32" spans="1:7">
      <c r="A32" s="451"/>
      <c r="B32" s="448" t="s">
        <v>440</v>
      </c>
      <c r="C32" s="449">
        <v>2622.4556400000001</v>
      </c>
      <c r="D32" s="449"/>
      <c r="E32" s="449"/>
      <c r="F32" s="449">
        <v>2622.4556400000001</v>
      </c>
      <c r="G32" s="450">
        <v>6724.3219200000003</v>
      </c>
    </row>
    <row r="33" spans="1:7">
      <c r="A33" s="451"/>
      <c r="B33" s="448" t="s">
        <v>441</v>
      </c>
      <c r="C33" s="449">
        <v>4381.86042</v>
      </c>
      <c r="D33" s="449"/>
      <c r="E33" s="449"/>
      <c r="F33" s="449">
        <v>4381.86042</v>
      </c>
      <c r="G33" s="450">
        <v>14407.294320000001</v>
      </c>
    </row>
    <row r="34" spans="1:7">
      <c r="A34" s="451"/>
      <c r="B34" s="448" t="s">
        <v>442</v>
      </c>
      <c r="C34" s="449">
        <v>3799.9797574999998</v>
      </c>
      <c r="D34" s="449"/>
      <c r="E34" s="449"/>
      <c r="F34" s="449">
        <v>3799.9797574999998</v>
      </c>
      <c r="G34" s="450">
        <v>7017.4040100000002</v>
      </c>
    </row>
    <row r="35" spans="1:7">
      <c r="A35" s="451"/>
      <c r="B35" s="448" t="s">
        <v>443</v>
      </c>
      <c r="C35" s="449">
        <v>1894.7955699999998</v>
      </c>
      <c r="D35" s="449"/>
      <c r="E35" s="449"/>
      <c r="F35" s="449">
        <v>1894.7955699999998</v>
      </c>
      <c r="G35" s="450">
        <v>5729.3806775000003</v>
      </c>
    </row>
    <row r="36" spans="1:7">
      <c r="A36" s="451"/>
      <c r="B36" s="448" t="s">
        <v>444</v>
      </c>
      <c r="C36" s="449">
        <v>0</v>
      </c>
      <c r="D36" s="449"/>
      <c r="E36" s="449"/>
      <c r="F36" s="449">
        <v>0</v>
      </c>
      <c r="G36" s="450">
        <v>407.01378750000003</v>
      </c>
    </row>
    <row r="37" spans="1:7">
      <c r="A37" s="451"/>
      <c r="B37" s="448" t="s">
        <v>445</v>
      </c>
      <c r="C37" s="449">
        <v>0</v>
      </c>
      <c r="D37" s="449"/>
      <c r="E37" s="449"/>
      <c r="F37" s="449">
        <v>0</v>
      </c>
      <c r="G37" s="450">
        <v>285.90120999999999</v>
      </c>
    </row>
    <row r="38" spans="1:7">
      <c r="A38" s="451"/>
      <c r="B38" s="448" t="s">
        <v>446</v>
      </c>
      <c r="C38" s="449">
        <v>73461.529454999996</v>
      </c>
      <c r="D38" s="449"/>
      <c r="E38" s="449"/>
      <c r="F38" s="449">
        <v>73461.529454999996</v>
      </c>
      <c r="G38" s="450">
        <v>200793.84518</v>
      </c>
    </row>
    <row r="39" spans="1:7">
      <c r="A39" s="453" t="s">
        <v>447</v>
      </c>
      <c r="B39" s="454"/>
      <c r="C39" s="455">
        <v>262041.88344499998</v>
      </c>
      <c r="D39" s="455"/>
      <c r="E39" s="455"/>
      <c r="F39" s="455">
        <v>262041.88344499998</v>
      </c>
      <c r="G39" s="456">
        <v>733074.49370750017</v>
      </c>
    </row>
    <row r="40" spans="1:7">
      <c r="A40" s="451" t="s">
        <v>119</v>
      </c>
      <c r="B40" s="448" t="s">
        <v>271</v>
      </c>
      <c r="C40" s="449"/>
      <c r="D40" s="449"/>
      <c r="E40" s="449">
        <v>4699.3502675</v>
      </c>
      <c r="F40" s="449">
        <v>4699.3502675</v>
      </c>
      <c r="G40" s="450">
        <v>13865.7424775</v>
      </c>
    </row>
    <row r="41" spans="1:7">
      <c r="A41" s="453" t="s">
        <v>448</v>
      </c>
      <c r="B41" s="454"/>
      <c r="C41" s="455"/>
      <c r="D41" s="455"/>
      <c r="E41" s="455">
        <v>4699.3502675</v>
      </c>
      <c r="F41" s="455">
        <v>4699.3502675</v>
      </c>
      <c r="G41" s="456">
        <v>13865.7424775</v>
      </c>
    </row>
    <row r="42" spans="1:7">
      <c r="A42" s="447" t="s">
        <v>109</v>
      </c>
      <c r="B42" s="448" t="s">
        <v>715</v>
      </c>
      <c r="C42" s="449"/>
      <c r="D42" s="449">
        <v>67620.662222499988</v>
      </c>
      <c r="E42" s="449"/>
      <c r="F42" s="449">
        <v>67620.662222499988</v>
      </c>
      <c r="G42" s="450">
        <v>118025.44597249998</v>
      </c>
    </row>
    <row r="43" spans="1:7">
      <c r="A43" s="453" t="s">
        <v>449</v>
      </c>
      <c r="B43" s="454"/>
      <c r="C43" s="455"/>
      <c r="D43" s="455">
        <v>67620.662222499988</v>
      </c>
      <c r="E43" s="455"/>
      <c r="F43" s="455">
        <v>67620.662222499988</v>
      </c>
      <c r="G43" s="456">
        <v>118025.44597249998</v>
      </c>
    </row>
    <row r="44" spans="1:7">
      <c r="A44" s="447" t="s">
        <v>115</v>
      </c>
      <c r="B44" s="448" t="s">
        <v>450</v>
      </c>
      <c r="C44" s="449"/>
      <c r="D44" s="449">
        <v>8682.7966274999999</v>
      </c>
      <c r="E44" s="449"/>
      <c r="F44" s="449">
        <v>8682.7966274999999</v>
      </c>
      <c r="G44" s="450">
        <v>65598.76522500001</v>
      </c>
    </row>
    <row r="45" spans="1:7">
      <c r="A45" s="453" t="s">
        <v>451</v>
      </c>
      <c r="B45" s="454"/>
      <c r="C45" s="455"/>
      <c r="D45" s="455">
        <v>8682.7966274999999</v>
      </c>
      <c r="E45" s="455"/>
      <c r="F45" s="455">
        <v>8682.7966274999999</v>
      </c>
      <c r="G45" s="456">
        <v>65598.76522500001</v>
      </c>
    </row>
    <row r="46" spans="1:7">
      <c r="A46" s="447" t="s">
        <v>548</v>
      </c>
      <c r="B46" s="448" t="s">
        <v>700</v>
      </c>
      <c r="C46" s="449"/>
      <c r="D46" s="449"/>
      <c r="E46" s="449">
        <v>6870.3614500000003</v>
      </c>
      <c r="F46" s="449">
        <v>6870.3614500000003</v>
      </c>
      <c r="G46" s="450">
        <v>7451.4739500000005</v>
      </c>
    </row>
    <row r="47" spans="1:7">
      <c r="A47" s="453" t="s">
        <v>550</v>
      </c>
      <c r="B47" s="454"/>
      <c r="C47" s="455"/>
      <c r="D47" s="455"/>
      <c r="E47" s="455">
        <v>6870.3614500000003</v>
      </c>
      <c r="F47" s="455">
        <v>6870.3614500000003</v>
      </c>
      <c r="G47" s="456">
        <v>7451.4739500000005</v>
      </c>
    </row>
    <row r="49" spans="1:7">
      <c r="A49" s="462" t="s">
        <v>452</v>
      </c>
      <c r="B49" s="463"/>
      <c r="C49" s="464">
        <v>2737279.1076499997</v>
      </c>
      <c r="D49" s="464">
        <v>1254668.7723349999</v>
      </c>
      <c r="E49" s="464">
        <v>323926.38424500002</v>
      </c>
      <c r="F49" s="464">
        <v>4315874.264229998</v>
      </c>
      <c r="G49" s="464">
        <v>12490662.544585003</v>
      </c>
    </row>
    <row r="50" spans="1:7">
      <c r="A50" s="466" t="s">
        <v>453</v>
      </c>
      <c r="B50" s="467"/>
      <c r="C50" s="468"/>
      <c r="D50" s="468"/>
      <c r="E50" s="469"/>
      <c r="F50" s="465">
        <v>2120.6869999999994</v>
      </c>
      <c r="G50" s="465">
        <v>2120.6869999999994</v>
      </c>
    </row>
    <row r="51" spans="1:7">
      <c r="A51" s="470" t="s">
        <v>454</v>
      </c>
      <c r="B51" s="471"/>
      <c r="C51" s="472"/>
      <c r="D51" s="472"/>
      <c r="E51" s="473"/>
      <c r="F51" s="465">
        <v>0</v>
      </c>
      <c r="G51" s="465">
        <v>0</v>
      </c>
    </row>
    <row r="53" spans="1:7" ht="25.5" customHeight="1">
      <c r="A53" s="955" t="s">
        <v>455</v>
      </c>
      <c r="B53" s="955"/>
      <c r="C53" s="955"/>
      <c r="D53" s="955"/>
      <c r="E53" s="955"/>
      <c r="F53" s="955"/>
      <c r="G53" s="955"/>
    </row>
    <row r="55" spans="1:7">
      <c r="A55" s="474" t="s">
        <v>456</v>
      </c>
      <c r="B55" s="474"/>
      <c r="C55" s="474"/>
      <c r="D55" s="474"/>
      <c r="E55" s="474"/>
      <c r="F55" s="474"/>
    </row>
    <row r="56" spans="1:7">
      <c r="A56" s="474" t="s">
        <v>551</v>
      </c>
      <c r="B56" s="474"/>
      <c r="C56" s="474"/>
      <c r="D56" s="474"/>
      <c r="E56" s="474"/>
      <c r="F56" s="474"/>
    </row>
    <row r="57" spans="1:7">
      <c r="A57" s="474" t="s">
        <v>713</v>
      </c>
    </row>
    <row r="58" spans="1:7">
      <c r="A58" s="474" t="s">
        <v>708</v>
      </c>
    </row>
    <row r="59" spans="1:7">
      <c r="A59" s="474" t="s">
        <v>711</v>
      </c>
    </row>
    <row r="60" spans="1:7">
      <c r="A60" s="474" t="s">
        <v>712</v>
      </c>
    </row>
    <row r="61" spans="1:7">
      <c r="A61" s="50" t="s">
        <v>730</v>
      </c>
    </row>
  </sheetData>
  <mergeCells count="6">
    <mergeCell ref="A53:G53"/>
    <mergeCell ref="A1:A4"/>
    <mergeCell ref="B1:B4"/>
    <mergeCell ref="C1:F1"/>
    <mergeCell ref="C2:E2"/>
    <mergeCell ref="F2:F3"/>
  </mergeCells>
  <pageMargins left="0.7" right="0.46474358974358976" top="0.86956521739130432" bottom="0.61458333333333337" header="0.3" footer="0.3"/>
  <pageSetup orientation="portrait" r:id="rId1"/>
  <headerFooter>
    <oddHeader>&amp;R&amp;7Informe de la Operación Mensual - Marzo 2018
INFSGI-MES-03-2018
10/04/2018
Versión: 01</oddHeader>
    <oddFooter>&amp;L&amp;7COES SINAC, 2018
&amp;C20&amp;R&amp;7Dirección Ejecutiva
Sub Dirección de Gestión de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9D01E-3BDA-4B07-BE02-840EF177556E}">
  <sheetPr>
    <tabColor theme="4"/>
  </sheetPr>
  <dimension ref="A1:M67"/>
  <sheetViews>
    <sheetView showGridLines="0" view="pageBreakPreview" zoomScale="130" zoomScaleNormal="100" zoomScaleSheetLayoutView="130" zoomScalePageLayoutView="160" workbookViewId="0">
      <selection activeCell="E20" sqref="E20"/>
    </sheetView>
  </sheetViews>
  <sheetFormatPr defaultRowHeight="9"/>
  <cols>
    <col min="1" max="1" width="28.6640625" style="474" customWidth="1"/>
    <col min="2" max="2" width="22.1640625" style="474" customWidth="1"/>
    <col min="3" max="4" width="17.6640625" style="474" customWidth="1"/>
    <col min="5" max="5" width="15.1640625" style="474" customWidth="1"/>
    <col min="6" max="6" width="13.33203125" style="474" customWidth="1"/>
    <col min="7" max="9" width="9.33203125" style="474"/>
    <col min="10" max="11" width="9.33203125" style="474" customWidth="1"/>
    <col min="12" max="13" width="9.33203125" style="474"/>
    <col min="14" max="16384" width="9.33203125" style="475"/>
  </cols>
  <sheetData>
    <row r="1" spans="1:12" ht="11.25" customHeight="1">
      <c r="A1" s="457" t="s">
        <v>470</v>
      </c>
    </row>
    <row r="2" spans="1:12" ht="11.25" customHeight="1">
      <c r="A2" s="956" t="s">
        <v>296</v>
      </c>
      <c r="B2" s="959" t="s">
        <v>57</v>
      </c>
      <c r="C2" s="959" t="s">
        <v>471</v>
      </c>
      <c r="D2" s="959"/>
      <c r="E2" s="959"/>
      <c r="F2" s="962"/>
      <c r="G2" s="476"/>
      <c r="H2" s="476"/>
      <c r="I2" s="476"/>
      <c r="J2" s="476"/>
      <c r="K2" s="476"/>
    </row>
    <row r="3" spans="1:12" ht="11.25" customHeight="1">
      <c r="A3" s="957"/>
      <c r="B3" s="960"/>
      <c r="C3" s="498" t="str">
        <f>UPPER('1. Resumen'!Q4)&amp;" "&amp;'1. Resumen'!Q5</f>
        <v>MARZO 2018</v>
      </c>
      <c r="D3" s="499" t="str">
        <f>UPPER('1. Resumen'!Q4)&amp;" "&amp;'1. Resumen'!Q5-1</f>
        <v>MARZO 2017</v>
      </c>
      <c r="E3" s="500">
        <v>2018</v>
      </c>
      <c r="F3" s="477" t="s">
        <v>469</v>
      </c>
      <c r="G3" s="478"/>
      <c r="H3" s="478"/>
      <c r="I3" s="478"/>
      <c r="J3" s="478"/>
      <c r="K3" s="478"/>
      <c r="L3" s="479"/>
    </row>
    <row r="4" spans="1:12" ht="11.25" customHeight="1">
      <c r="A4" s="957"/>
      <c r="B4" s="960"/>
      <c r="C4" s="501">
        <f>+'8. Max Potencia'!D8</f>
        <v>43176.791666666664</v>
      </c>
      <c r="D4" s="501">
        <f>+'8. Max Potencia'!E8</f>
        <v>42801.8125</v>
      </c>
      <c r="E4" s="501">
        <f>+'8. Max Potencia'!G8</f>
        <v>43176.791666666664</v>
      </c>
      <c r="F4" s="502" t="s">
        <v>457</v>
      </c>
      <c r="G4" s="480"/>
      <c r="H4" s="480"/>
      <c r="I4" s="481"/>
      <c r="J4" s="481"/>
      <c r="K4" s="481"/>
      <c r="L4" s="479"/>
    </row>
    <row r="5" spans="1:12" ht="11.25" customHeight="1">
      <c r="A5" s="958"/>
      <c r="B5" s="961"/>
      <c r="C5" s="503">
        <f>+'8. Max Potencia'!D9</f>
        <v>43176.791666666664</v>
      </c>
      <c r="D5" s="503">
        <f>+'8. Max Potencia'!E9</f>
        <v>42801.8125</v>
      </c>
      <c r="E5" s="503">
        <f>+'8. Max Potencia'!G9</f>
        <v>43176.791666666664</v>
      </c>
      <c r="F5" s="504" t="s">
        <v>458</v>
      </c>
      <c r="G5" s="480"/>
      <c r="H5" s="480"/>
      <c r="I5" s="480"/>
      <c r="J5" s="480"/>
      <c r="K5" s="480"/>
      <c r="L5" s="482"/>
    </row>
    <row r="6" spans="1:12" ht="11.25" customHeight="1">
      <c r="A6" s="452" t="s">
        <v>133</v>
      </c>
      <c r="B6" s="496" t="s">
        <v>95</v>
      </c>
      <c r="C6" s="497">
        <v>0</v>
      </c>
      <c r="D6" s="497">
        <v>0</v>
      </c>
      <c r="E6" s="497">
        <v>0</v>
      </c>
      <c r="F6" s="693" t="str">
        <f>+IF(D6=0,"",C6/D6-1)</f>
        <v/>
      </c>
      <c r="G6" s="480"/>
      <c r="H6" s="480"/>
      <c r="I6" s="480"/>
      <c r="J6" s="480"/>
      <c r="K6" s="480"/>
      <c r="L6" s="483"/>
    </row>
    <row r="7" spans="1:12" ht="11.25" customHeight="1">
      <c r="A7" s="453" t="s">
        <v>334</v>
      </c>
      <c r="B7" s="454"/>
      <c r="C7" s="491">
        <v>0</v>
      </c>
      <c r="D7" s="491">
        <v>0</v>
      </c>
      <c r="E7" s="491">
        <v>0</v>
      </c>
      <c r="F7" s="495" t="str">
        <f t="shared" ref="F7:F67" si="0">+IF(D7=0,"",C7/D7-1)</f>
        <v/>
      </c>
      <c r="G7" s="480"/>
      <c r="H7" s="480"/>
      <c r="I7" s="480"/>
      <c r="J7" s="480"/>
      <c r="K7" s="480"/>
      <c r="L7" s="393"/>
    </row>
    <row r="8" spans="1:12" ht="11.25" customHeight="1">
      <c r="A8" s="447" t="s">
        <v>132</v>
      </c>
      <c r="B8" s="492" t="s">
        <v>67</v>
      </c>
      <c r="C8" s="493">
        <v>20.21865</v>
      </c>
      <c r="D8" s="493"/>
      <c r="E8" s="493">
        <v>20.21865</v>
      </c>
      <c r="F8" s="494" t="str">
        <f t="shared" si="0"/>
        <v/>
      </c>
      <c r="G8" s="480"/>
      <c r="H8" s="480"/>
      <c r="I8" s="480"/>
      <c r="J8" s="480"/>
      <c r="K8" s="480"/>
      <c r="L8" s="484"/>
    </row>
    <row r="9" spans="1:12" ht="11.25" customHeight="1">
      <c r="A9" s="453" t="s">
        <v>335</v>
      </c>
      <c r="B9" s="454"/>
      <c r="C9" s="491">
        <v>20.21865</v>
      </c>
      <c r="D9" s="491"/>
      <c r="E9" s="491">
        <v>20.21865</v>
      </c>
      <c r="F9" s="495" t="str">
        <f t="shared" si="0"/>
        <v/>
      </c>
      <c r="G9" s="480"/>
      <c r="H9" s="480"/>
      <c r="I9" s="480"/>
      <c r="J9" s="480"/>
      <c r="K9" s="480"/>
      <c r="L9" s="393"/>
    </row>
    <row r="10" spans="1:12" ht="11.25" customHeight="1">
      <c r="A10" s="447" t="s">
        <v>116</v>
      </c>
      <c r="B10" s="492" t="s">
        <v>92</v>
      </c>
      <c r="C10" s="493">
        <v>14.48199</v>
      </c>
      <c r="D10" s="493">
        <v>0</v>
      </c>
      <c r="E10" s="493">
        <v>14.48199</v>
      </c>
      <c r="F10" s="494" t="str">
        <f t="shared" si="0"/>
        <v/>
      </c>
      <c r="G10" s="480"/>
      <c r="H10" s="480"/>
      <c r="I10" s="480"/>
      <c r="J10" s="480"/>
      <c r="K10" s="480"/>
      <c r="L10" s="393"/>
    </row>
    <row r="11" spans="1:12" ht="11.25" customHeight="1">
      <c r="A11" s="453" t="s">
        <v>336</v>
      </c>
      <c r="B11" s="454"/>
      <c r="C11" s="491">
        <v>14.48199</v>
      </c>
      <c r="D11" s="491">
        <v>0</v>
      </c>
      <c r="E11" s="491">
        <v>14.48199</v>
      </c>
      <c r="F11" s="495" t="str">
        <f t="shared" si="0"/>
        <v/>
      </c>
      <c r="G11" s="480"/>
      <c r="H11" s="480"/>
      <c r="I11" s="480"/>
      <c r="J11" s="480"/>
      <c r="K11" s="480"/>
      <c r="L11" s="393"/>
    </row>
    <row r="12" spans="1:12" ht="11.25" customHeight="1">
      <c r="A12" s="447" t="s">
        <v>135</v>
      </c>
      <c r="B12" s="492" t="s">
        <v>459</v>
      </c>
      <c r="C12" s="493"/>
      <c r="D12" s="493">
        <v>11.861000000000001</v>
      </c>
      <c r="E12" s="493"/>
      <c r="F12" s="494">
        <f t="shared" si="0"/>
        <v>-1</v>
      </c>
      <c r="G12" s="480"/>
      <c r="H12" s="480"/>
      <c r="I12" s="480"/>
      <c r="J12" s="480"/>
      <c r="K12" s="480"/>
      <c r="L12" s="393"/>
    </row>
    <row r="13" spans="1:12" ht="11.25" customHeight="1">
      <c r="A13" s="453" t="s">
        <v>460</v>
      </c>
      <c r="B13" s="454"/>
      <c r="C13" s="491"/>
      <c r="D13" s="491">
        <v>11.861000000000001</v>
      </c>
      <c r="E13" s="491"/>
      <c r="F13" s="495">
        <f t="shared" si="0"/>
        <v>-1</v>
      </c>
      <c r="G13" s="480"/>
      <c r="H13" s="480"/>
      <c r="I13" s="480"/>
      <c r="J13" s="480"/>
      <c r="K13" s="480"/>
      <c r="L13" s="484"/>
    </row>
    <row r="14" spans="1:12" ht="11.25" customHeight="1">
      <c r="A14" s="447" t="s">
        <v>103</v>
      </c>
      <c r="B14" s="492" t="s">
        <v>337</v>
      </c>
      <c r="C14" s="493">
        <v>216.76038</v>
      </c>
      <c r="D14" s="493">
        <v>215.91942999999998</v>
      </c>
      <c r="E14" s="493">
        <v>216.76038</v>
      </c>
      <c r="F14" s="494">
        <f t="shared" si="0"/>
        <v>3.8947398110491527E-3</v>
      </c>
      <c r="G14" s="480"/>
      <c r="H14" s="480"/>
      <c r="I14" s="480"/>
      <c r="J14" s="480"/>
      <c r="K14" s="480"/>
      <c r="L14" s="393"/>
    </row>
    <row r="15" spans="1:12" ht="11.25" customHeight="1">
      <c r="A15" s="453" t="s">
        <v>338</v>
      </c>
      <c r="B15" s="454"/>
      <c r="C15" s="491">
        <v>216.76038</v>
      </c>
      <c r="D15" s="491">
        <v>215.91942999999998</v>
      </c>
      <c r="E15" s="491">
        <v>216.76038</v>
      </c>
      <c r="F15" s="495">
        <f t="shared" si="0"/>
        <v>3.8947398110491527E-3</v>
      </c>
      <c r="G15" s="480"/>
      <c r="H15" s="480"/>
      <c r="I15" s="480"/>
      <c r="J15" s="480"/>
      <c r="K15" s="480"/>
      <c r="L15" s="393"/>
    </row>
    <row r="16" spans="1:12" ht="11.25" customHeight="1">
      <c r="A16" s="447" t="s">
        <v>136</v>
      </c>
      <c r="B16" s="492" t="s">
        <v>408</v>
      </c>
      <c r="C16" s="493"/>
      <c r="D16" s="493">
        <v>238.51834000000002</v>
      </c>
      <c r="E16" s="493"/>
      <c r="F16" s="494">
        <f t="shared" si="0"/>
        <v>-1</v>
      </c>
      <c r="G16" s="480"/>
      <c r="H16" s="480"/>
      <c r="I16" s="480"/>
      <c r="J16" s="480"/>
      <c r="K16" s="480"/>
      <c r="L16" s="393"/>
    </row>
    <row r="17" spans="1:12" ht="11.25" customHeight="1">
      <c r="A17" s="453" t="s">
        <v>461</v>
      </c>
      <c r="B17" s="454"/>
      <c r="C17" s="491"/>
      <c r="D17" s="491">
        <v>238.51834000000002</v>
      </c>
      <c r="E17" s="491"/>
      <c r="F17" s="495">
        <f t="shared" si="0"/>
        <v>-1</v>
      </c>
      <c r="G17" s="480"/>
      <c r="H17" s="480"/>
      <c r="I17" s="480"/>
      <c r="J17" s="480"/>
      <c r="K17" s="480"/>
      <c r="L17" s="393"/>
    </row>
    <row r="18" spans="1:12" ht="11.25" customHeight="1">
      <c r="A18" s="447" t="s">
        <v>277</v>
      </c>
      <c r="B18" s="492" t="s">
        <v>339</v>
      </c>
      <c r="C18" s="493">
        <v>0</v>
      </c>
      <c r="D18" s="493">
        <v>0</v>
      </c>
      <c r="E18" s="493">
        <v>0</v>
      </c>
      <c r="F18" s="494" t="str">
        <f t="shared" si="0"/>
        <v/>
      </c>
      <c r="G18" s="480"/>
      <c r="H18" s="480"/>
      <c r="I18" s="480"/>
      <c r="J18" s="480"/>
      <c r="K18" s="480"/>
      <c r="L18" s="393"/>
    </row>
    <row r="19" spans="1:12" ht="11.25" customHeight="1">
      <c r="A19" s="453" t="s">
        <v>340</v>
      </c>
      <c r="B19" s="454"/>
      <c r="C19" s="491">
        <v>0</v>
      </c>
      <c r="D19" s="491">
        <v>0</v>
      </c>
      <c r="E19" s="491">
        <v>0</v>
      </c>
      <c r="F19" s="495" t="str">
        <f t="shared" si="0"/>
        <v/>
      </c>
      <c r="G19" s="480"/>
      <c r="H19" s="480"/>
      <c r="I19" s="480"/>
      <c r="J19" s="480"/>
      <c r="K19" s="480"/>
      <c r="L19" s="393"/>
    </row>
    <row r="20" spans="1:12" ht="11.25" customHeight="1">
      <c r="A20" s="451" t="s">
        <v>102</v>
      </c>
      <c r="B20" s="492" t="s">
        <v>341</v>
      </c>
      <c r="C20" s="493">
        <v>150.40347000000003</v>
      </c>
      <c r="D20" s="493">
        <v>155.19824</v>
      </c>
      <c r="E20" s="493">
        <v>150.40347000000003</v>
      </c>
      <c r="F20" s="494">
        <f t="shared" si="0"/>
        <v>-3.0894486947789956E-2</v>
      </c>
      <c r="G20" s="480"/>
      <c r="H20" s="480"/>
      <c r="I20" s="480"/>
      <c r="J20" s="480"/>
      <c r="K20" s="480"/>
      <c r="L20" s="393"/>
    </row>
    <row r="21" spans="1:12" ht="11.25" customHeight="1">
      <c r="A21" s="447"/>
      <c r="B21" s="492" t="s">
        <v>342</v>
      </c>
      <c r="C21" s="493">
        <v>42.575270000000003</v>
      </c>
      <c r="D21" s="493">
        <v>42.192070000000001</v>
      </c>
      <c r="E21" s="493">
        <v>42.575270000000003</v>
      </c>
      <c r="F21" s="494">
        <f t="shared" si="0"/>
        <v>9.0822754133657035E-3</v>
      </c>
      <c r="G21" s="480"/>
      <c r="H21" s="480"/>
      <c r="I21" s="480"/>
      <c r="J21" s="480"/>
      <c r="K21" s="480"/>
      <c r="L21" s="485"/>
    </row>
    <row r="22" spans="1:12" ht="11.25" customHeight="1">
      <c r="A22" s="453" t="s">
        <v>343</v>
      </c>
      <c r="B22" s="454"/>
      <c r="C22" s="491">
        <v>192.97874000000002</v>
      </c>
      <c r="D22" s="491">
        <v>197.39031</v>
      </c>
      <c r="E22" s="491">
        <v>192.97874000000002</v>
      </c>
      <c r="F22" s="495">
        <f t="shared" si="0"/>
        <v>-2.2349476020378067E-2</v>
      </c>
      <c r="G22" s="480"/>
      <c r="H22" s="480"/>
      <c r="I22" s="480"/>
      <c r="J22" s="480"/>
      <c r="K22" s="480"/>
      <c r="L22" s="393"/>
    </row>
    <row r="23" spans="1:12" ht="11.25" customHeight="1">
      <c r="A23" s="447" t="s">
        <v>128</v>
      </c>
      <c r="B23" s="492" t="s">
        <v>94</v>
      </c>
      <c r="C23" s="493"/>
      <c r="D23" s="493">
        <v>0</v>
      </c>
      <c r="E23" s="493"/>
      <c r="F23" s="494" t="str">
        <f t="shared" si="0"/>
        <v/>
      </c>
      <c r="G23" s="480"/>
      <c r="H23" s="480"/>
      <c r="I23" s="480"/>
      <c r="J23" s="480"/>
      <c r="K23" s="480"/>
      <c r="L23" s="393"/>
    </row>
    <row r="24" spans="1:12" ht="11.25" customHeight="1">
      <c r="A24" s="453" t="s">
        <v>462</v>
      </c>
      <c r="B24" s="454"/>
      <c r="C24" s="491"/>
      <c r="D24" s="491">
        <v>0</v>
      </c>
      <c r="E24" s="491"/>
      <c r="F24" s="495" t="str">
        <f t="shared" si="0"/>
        <v/>
      </c>
      <c r="G24" s="480"/>
      <c r="H24" s="480"/>
      <c r="I24" s="480"/>
      <c r="J24" s="480"/>
      <c r="K24" s="480"/>
      <c r="L24" s="393"/>
    </row>
    <row r="25" spans="1:12" ht="11.25" customHeight="1">
      <c r="A25" s="451" t="s">
        <v>100</v>
      </c>
      <c r="B25" s="492" t="s">
        <v>344</v>
      </c>
      <c r="C25" s="493">
        <v>1.67689</v>
      </c>
      <c r="D25" s="493">
        <v>0.85384000000000004</v>
      </c>
      <c r="E25" s="493">
        <v>1.67689</v>
      </c>
      <c r="F25" s="494">
        <f t="shared" si="0"/>
        <v>0.96393937974327737</v>
      </c>
      <c r="G25" s="480"/>
      <c r="H25" s="480"/>
      <c r="I25" s="480"/>
      <c r="J25" s="480"/>
      <c r="K25" s="480"/>
      <c r="L25" s="485"/>
    </row>
    <row r="26" spans="1:12" ht="11.25" customHeight="1">
      <c r="A26" s="451"/>
      <c r="B26" s="492" t="s">
        <v>345</v>
      </c>
      <c r="C26" s="493">
        <v>0.55866000000000005</v>
      </c>
      <c r="D26" s="493">
        <v>0.56031999999999993</v>
      </c>
      <c r="E26" s="493">
        <v>0.55866000000000005</v>
      </c>
      <c r="F26" s="494">
        <f t="shared" si="0"/>
        <v>-2.9625928041117078E-3</v>
      </c>
      <c r="G26" s="480"/>
      <c r="H26" s="480"/>
      <c r="I26" s="480"/>
      <c r="J26" s="480"/>
      <c r="K26" s="480"/>
      <c r="L26" s="393"/>
    </row>
    <row r="27" spans="1:12" ht="11.25" customHeight="1">
      <c r="A27" s="451"/>
      <c r="B27" s="492" t="s">
        <v>346</v>
      </c>
      <c r="C27" s="493">
        <v>4.5431699999999999</v>
      </c>
      <c r="D27" s="493">
        <v>4.1962799999999998</v>
      </c>
      <c r="E27" s="493">
        <v>4.5431699999999999</v>
      </c>
      <c r="F27" s="494">
        <f t="shared" si="0"/>
        <v>8.2666075667019445E-2</v>
      </c>
      <c r="G27" s="480"/>
      <c r="H27" s="480"/>
      <c r="I27" s="480"/>
      <c r="J27" s="480"/>
      <c r="K27" s="480"/>
      <c r="L27" s="393"/>
    </row>
    <row r="28" spans="1:12" ht="11.25" customHeight="1">
      <c r="A28" s="451"/>
      <c r="B28" s="492" t="s">
        <v>347</v>
      </c>
      <c r="C28" s="493">
        <v>15.247140000000002</v>
      </c>
      <c r="D28" s="493">
        <v>14.532480000000001</v>
      </c>
      <c r="E28" s="493">
        <v>15.247140000000002</v>
      </c>
      <c r="F28" s="494">
        <f t="shared" si="0"/>
        <v>4.9176740652662199E-2</v>
      </c>
      <c r="G28" s="480"/>
      <c r="H28" s="480"/>
      <c r="I28" s="480"/>
      <c r="J28" s="480"/>
      <c r="K28" s="480"/>
      <c r="L28" s="393"/>
    </row>
    <row r="29" spans="1:12" ht="11.25" customHeight="1">
      <c r="A29" s="451"/>
      <c r="B29" s="492" t="s">
        <v>348</v>
      </c>
      <c r="C29" s="493">
        <v>141.5598</v>
      </c>
      <c r="D29" s="493">
        <v>74.700410000000005</v>
      </c>
      <c r="E29" s="493">
        <v>141.5598</v>
      </c>
      <c r="F29" s="494">
        <f t="shared" si="0"/>
        <v>0.89503377558436403</v>
      </c>
      <c r="G29" s="480"/>
      <c r="H29" s="480"/>
      <c r="I29" s="480"/>
      <c r="J29" s="480"/>
      <c r="K29" s="480"/>
      <c r="L29" s="393"/>
    </row>
    <row r="30" spans="1:12" ht="11.25" customHeight="1">
      <c r="A30" s="451"/>
      <c r="B30" s="492" t="s">
        <v>349</v>
      </c>
      <c r="C30" s="493">
        <v>8.8251200000000001</v>
      </c>
      <c r="D30" s="493">
        <v>8.3080700000000007</v>
      </c>
      <c r="E30" s="493">
        <v>8.8251200000000001</v>
      </c>
      <c r="F30" s="494">
        <f t="shared" si="0"/>
        <v>6.223467062747412E-2</v>
      </c>
      <c r="G30" s="480"/>
      <c r="H30" s="480"/>
      <c r="I30" s="480"/>
      <c r="J30" s="480"/>
      <c r="K30" s="480"/>
      <c r="L30" s="393"/>
    </row>
    <row r="31" spans="1:12" ht="11.25" customHeight="1">
      <c r="A31" s="451"/>
      <c r="B31" s="492" t="s">
        <v>350</v>
      </c>
      <c r="C31" s="493">
        <v>0</v>
      </c>
      <c r="D31" s="493">
        <v>9.5647900000000003</v>
      </c>
      <c r="E31" s="493">
        <v>0</v>
      </c>
      <c r="F31" s="494">
        <f t="shared" si="0"/>
        <v>-1</v>
      </c>
      <c r="G31" s="480"/>
      <c r="H31" s="480"/>
      <c r="I31" s="480"/>
      <c r="J31" s="480"/>
      <c r="K31" s="486"/>
      <c r="L31" s="393"/>
    </row>
    <row r="32" spans="1:12" ht="11.25" customHeight="1">
      <c r="A32" s="451"/>
      <c r="B32" s="492" t="s">
        <v>351</v>
      </c>
      <c r="C32" s="493">
        <v>0</v>
      </c>
      <c r="D32" s="493">
        <v>14.632280000000002</v>
      </c>
      <c r="E32" s="493">
        <v>0</v>
      </c>
      <c r="F32" s="494">
        <f t="shared" si="0"/>
        <v>-1</v>
      </c>
      <c r="G32" s="480"/>
      <c r="H32" s="480"/>
      <c r="I32" s="480"/>
      <c r="J32" s="480"/>
      <c r="K32" s="486"/>
      <c r="L32" s="393"/>
    </row>
    <row r="33" spans="1:12" ht="11.25" customHeight="1">
      <c r="A33" s="447"/>
      <c r="B33" s="492" t="s">
        <v>352</v>
      </c>
      <c r="C33" s="493">
        <v>10.60899</v>
      </c>
      <c r="D33" s="493">
        <v>69.89461</v>
      </c>
      <c r="E33" s="493">
        <v>10.60899</v>
      </c>
      <c r="F33" s="494">
        <f t="shared" si="0"/>
        <v>-0.84821447605187295</v>
      </c>
      <c r="G33" s="480"/>
      <c r="H33" s="480"/>
      <c r="I33" s="480"/>
      <c r="J33" s="480"/>
      <c r="K33" s="486"/>
      <c r="L33" s="393"/>
    </row>
    <row r="34" spans="1:12" ht="11.25" customHeight="1">
      <c r="A34" s="453" t="s">
        <v>353</v>
      </c>
      <c r="B34" s="454"/>
      <c r="C34" s="491">
        <v>183.01976999999999</v>
      </c>
      <c r="D34" s="491">
        <v>197.24308000000002</v>
      </c>
      <c r="E34" s="491">
        <v>183.01976999999999</v>
      </c>
      <c r="F34" s="495">
        <f t="shared" si="0"/>
        <v>-7.2110565298412643E-2</v>
      </c>
      <c r="G34" s="480"/>
      <c r="H34" s="480"/>
      <c r="I34" s="480"/>
      <c r="J34" s="480"/>
      <c r="K34" s="486"/>
      <c r="L34" s="393"/>
    </row>
    <row r="35" spans="1:12" ht="11.25" customHeight="1">
      <c r="A35" s="447" t="s">
        <v>124</v>
      </c>
      <c r="B35" s="492" t="s">
        <v>74</v>
      </c>
      <c r="C35" s="493">
        <v>5.04</v>
      </c>
      <c r="D35" s="493">
        <v>0</v>
      </c>
      <c r="E35" s="493">
        <v>5.04</v>
      </c>
      <c r="F35" s="494" t="str">
        <f t="shared" si="0"/>
        <v/>
      </c>
      <c r="G35" s="480"/>
      <c r="H35" s="480"/>
      <c r="I35" s="480"/>
      <c r="J35" s="480"/>
      <c r="K35" s="486"/>
      <c r="L35" s="393"/>
    </row>
    <row r="36" spans="1:12" ht="11.25" customHeight="1">
      <c r="A36" s="453" t="s">
        <v>354</v>
      </c>
      <c r="B36" s="454"/>
      <c r="C36" s="491">
        <v>5.04</v>
      </c>
      <c r="D36" s="491">
        <v>0</v>
      </c>
      <c r="E36" s="491">
        <v>5.04</v>
      </c>
      <c r="F36" s="495" t="str">
        <f t="shared" si="0"/>
        <v/>
      </c>
      <c r="G36" s="480"/>
      <c r="H36" s="480"/>
      <c r="I36" s="480"/>
      <c r="J36" s="480"/>
      <c r="K36" s="486"/>
      <c r="L36" s="393"/>
    </row>
    <row r="37" spans="1:12" ht="11.25" customHeight="1">
      <c r="A37" s="447" t="s">
        <v>101</v>
      </c>
      <c r="B37" s="492" t="s">
        <v>355</v>
      </c>
      <c r="C37" s="493">
        <v>164.70982999999998</v>
      </c>
      <c r="D37" s="493">
        <v>168.08004999999997</v>
      </c>
      <c r="E37" s="493">
        <v>164.70982999999998</v>
      </c>
      <c r="F37" s="494">
        <f t="shared" si="0"/>
        <v>-2.0051279137529909E-2</v>
      </c>
      <c r="G37" s="480"/>
      <c r="H37" s="480"/>
      <c r="I37" s="480"/>
      <c r="J37" s="480"/>
      <c r="K37" s="486"/>
      <c r="L37" s="393"/>
    </row>
    <row r="38" spans="1:12" ht="11.25" customHeight="1">
      <c r="A38" s="453" t="s">
        <v>356</v>
      </c>
      <c r="B38" s="454"/>
      <c r="C38" s="491">
        <v>164.70982999999998</v>
      </c>
      <c r="D38" s="491">
        <v>168.08004999999997</v>
      </c>
      <c r="E38" s="491">
        <v>164.70982999999998</v>
      </c>
      <c r="F38" s="495">
        <f t="shared" si="0"/>
        <v>-2.0051279137529909E-2</v>
      </c>
      <c r="G38" s="480"/>
      <c r="H38" s="480"/>
      <c r="I38" s="480"/>
      <c r="J38" s="480"/>
      <c r="K38" s="486"/>
      <c r="L38" s="487"/>
    </row>
    <row r="39" spans="1:12" ht="11.25" customHeight="1">
      <c r="A39" s="451" t="s">
        <v>110</v>
      </c>
      <c r="B39" s="492" t="s">
        <v>357</v>
      </c>
      <c r="C39" s="493">
        <v>13.05</v>
      </c>
      <c r="D39" s="493">
        <v>17.021999999999998</v>
      </c>
      <c r="E39" s="493">
        <v>13.05</v>
      </c>
      <c r="F39" s="494">
        <f t="shared" si="0"/>
        <v>-0.23334508283397948</v>
      </c>
      <c r="G39" s="480"/>
      <c r="H39" s="480"/>
      <c r="I39" s="480"/>
      <c r="J39" s="480"/>
      <c r="K39" s="486"/>
      <c r="L39" s="393"/>
    </row>
    <row r="40" spans="1:12" ht="11.25" customHeight="1">
      <c r="A40" s="451"/>
      <c r="B40" s="492" t="s">
        <v>358</v>
      </c>
      <c r="C40" s="493">
        <v>7.1760000000000002</v>
      </c>
      <c r="D40" s="493">
        <v>10.11</v>
      </c>
      <c r="E40" s="493">
        <v>7.1760000000000002</v>
      </c>
      <c r="F40" s="494">
        <f t="shared" si="0"/>
        <v>-0.29020771513353105</v>
      </c>
      <c r="G40" s="480"/>
      <c r="H40" s="480"/>
      <c r="I40" s="480"/>
      <c r="J40" s="480"/>
      <c r="K40" s="486"/>
      <c r="L40" s="393"/>
    </row>
    <row r="41" spans="1:12" ht="11.25" customHeight="1">
      <c r="A41" s="447"/>
      <c r="B41" s="492" t="s">
        <v>359</v>
      </c>
      <c r="C41" s="493">
        <v>21.72354</v>
      </c>
      <c r="D41" s="493">
        <v>22.261900000000001</v>
      </c>
      <c r="E41" s="493">
        <v>21.72354</v>
      </c>
      <c r="F41" s="494">
        <f t="shared" si="0"/>
        <v>-2.4183021215619549E-2</v>
      </c>
      <c r="G41" s="480"/>
      <c r="H41" s="480"/>
      <c r="I41" s="480"/>
      <c r="J41" s="480"/>
      <c r="K41" s="486"/>
      <c r="L41" s="393"/>
    </row>
    <row r="42" spans="1:12" ht="11.25" customHeight="1">
      <c r="A42" s="453" t="s">
        <v>360</v>
      </c>
      <c r="B42" s="454"/>
      <c r="C42" s="491">
        <v>41.949539999999999</v>
      </c>
      <c r="D42" s="491">
        <v>49.393900000000002</v>
      </c>
      <c r="E42" s="491">
        <v>41.949539999999999</v>
      </c>
      <c r="F42" s="495">
        <f t="shared" si="0"/>
        <v>-0.15071415701129087</v>
      </c>
      <c r="G42" s="480"/>
      <c r="H42" s="480"/>
      <c r="I42" s="480"/>
      <c r="J42" s="480"/>
      <c r="K42" s="486"/>
      <c r="L42" s="393"/>
    </row>
    <row r="43" spans="1:12" ht="11.25" customHeight="1">
      <c r="A43" s="447" t="s">
        <v>130</v>
      </c>
      <c r="B43" s="492" t="s">
        <v>79</v>
      </c>
      <c r="C43" s="493">
        <v>0.59999000000000002</v>
      </c>
      <c r="D43" s="493">
        <v>0</v>
      </c>
      <c r="E43" s="493">
        <v>0.59999000000000002</v>
      </c>
      <c r="F43" s="494" t="str">
        <f t="shared" si="0"/>
        <v/>
      </c>
      <c r="G43" s="480"/>
      <c r="H43" s="480"/>
      <c r="I43" s="480"/>
      <c r="J43" s="480"/>
      <c r="K43" s="486"/>
      <c r="L43" s="393"/>
    </row>
    <row r="44" spans="1:12" ht="11.25" customHeight="1">
      <c r="A44" s="453" t="s">
        <v>361</v>
      </c>
      <c r="B44" s="454"/>
      <c r="C44" s="491">
        <v>0.59999000000000002</v>
      </c>
      <c r="D44" s="491">
        <v>0</v>
      </c>
      <c r="E44" s="491">
        <v>0.59999000000000002</v>
      </c>
      <c r="F44" s="495" t="str">
        <f t="shared" si="0"/>
        <v/>
      </c>
      <c r="G44" s="480"/>
      <c r="H44" s="480"/>
      <c r="I44" s="480"/>
      <c r="J44" s="480"/>
      <c r="K44" s="486"/>
      <c r="L44" s="393"/>
    </row>
    <row r="45" spans="1:12" ht="11.25" customHeight="1">
      <c r="A45" s="447" t="s">
        <v>125</v>
      </c>
      <c r="B45" s="492" t="s">
        <v>77</v>
      </c>
      <c r="C45" s="493">
        <v>3.5316099999999997</v>
      </c>
      <c r="D45" s="493">
        <v>3.2308500000000002</v>
      </c>
      <c r="E45" s="493">
        <v>3.5316099999999997</v>
      </c>
      <c r="F45" s="494">
        <f t="shared" si="0"/>
        <v>9.3090053701038178E-2</v>
      </c>
      <c r="G45" s="480"/>
      <c r="H45" s="480"/>
      <c r="I45" s="480"/>
      <c r="J45" s="480"/>
      <c r="K45" s="486"/>
      <c r="L45" s="488"/>
    </row>
    <row r="46" spans="1:12" ht="11.25" customHeight="1">
      <c r="A46" s="453" t="s">
        <v>362</v>
      </c>
      <c r="B46" s="454"/>
      <c r="C46" s="491">
        <v>3.5316099999999997</v>
      </c>
      <c r="D46" s="491">
        <v>3.2308500000000002</v>
      </c>
      <c r="E46" s="491">
        <v>3.5316099999999997</v>
      </c>
      <c r="F46" s="495">
        <f t="shared" si="0"/>
        <v>9.3090053701038178E-2</v>
      </c>
      <c r="G46" s="480"/>
      <c r="H46" s="480"/>
      <c r="I46" s="480"/>
      <c r="J46" s="480"/>
      <c r="K46" s="486"/>
    </row>
    <row r="47" spans="1:12" ht="11.25" customHeight="1">
      <c r="A47" s="451" t="s">
        <v>98</v>
      </c>
      <c r="B47" s="492" t="s">
        <v>363</v>
      </c>
      <c r="C47" s="493">
        <v>597.09839999999997</v>
      </c>
      <c r="D47" s="493">
        <v>641.0376</v>
      </c>
      <c r="E47" s="493">
        <v>597.09839999999997</v>
      </c>
      <c r="F47" s="494">
        <f t="shared" si="0"/>
        <v>-6.8543873245500819E-2</v>
      </c>
      <c r="G47" s="480"/>
      <c r="H47" s="480"/>
      <c r="I47" s="480"/>
      <c r="J47" s="480"/>
      <c r="K47" s="486"/>
    </row>
    <row r="48" spans="1:12" ht="11.25" customHeight="1">
      <c r="A48" s="451"/>
      <c r="B48" s="492" t="s">
        <v>364</v>
      </c>
      <c r="C48" s="493">
        <v>190.50623999999999</v>
      </c>
      <c r="D48" s="493">
        <v>210.42239999999998</v>
      </c>
      <c r="E48" s="493">
        <v>190.50623999999999</v>
      </c>
      <c r="F48" s="494">
        <f t="shared" si="0"/>
        <v>-9.4648478488982168E-2</v>
      </c>
      <c r="G48" s="480"/>
      <c r="H48" s="480"/>
      <c r="I48" s="480"/>
      <c r="J48" s="480"/>
      <c r="K48" s="486"/>
    </row>
    <row r="49" spans="1:11" ht="11.25" customHeight="1">
      <c r="A49" s="447"/>
      <c r="B49" s="492" t="s">
        <v>365</v>
      </c>
      <c r="C49" s="493">
        <v>0</v>
      </c>
      <c r="D49" s="493">
        <v>0</v>
      </c>
      <c r="E49" s="493">
        <v>0</v>
      </c>
      <c r="F49" s="494" t="str">
        <f t="shared" si="0"/>
        <v/>
      </c>
      <c r="G49" s="480"/>
      <c r="H49" s="480"/>
      <c r="I49" s="480"/>
      <c r="J49" s="480"/>
      <c r="K49" s="486"/>
    </row>
    <row r="50" spans="1:11" ht="11.25" customHeight="1">
      <c r="A50" s="453" t="s">
        <v>366</v>
      </c>
      <c r="B50" s="454"/>
      <c r="C50" s="491">
        <v>787.60464000000002</v>
      </c>
      <c r="D50" s="491">
        <v>851.46</v>
      </c>
      <c r="E50" s="491">
        <v>787.60464000000002</v>
      </c>
      <c r="F50" s="495">
        <f t="shared" si="0"/>
        <v>-7.4995137763371189E-2</v>
      </c>
      <c r="G50" s="480"/>
      <c r="H50" s="480"/>
      <c r="I50" s="480"/>
      <c r="J50" s="480"/>
      <c r="K50" s="486"/>
    </row>
    <row r="51" spans="1:11" ht="11.25" customHeight="1">
      <c r="A51" s="451" t="s">
        <v>278</v>
      </c>
      <c r="B51" s="492" t="s">
        <v>367</v>
      </c>
      <c r="C51" s="493">
        <v>458.09754999999996</v>
      </c>
      <c r="D51" s="493">
        <v>449.02729999999997</v>
      </c>
      <c r="E51" s="493">
        <v>458.09754999999996</v>
      </c>
      <c r="F51" s="494">
        <f t="shared" si="0"/>
        <v>2.0199774044918906E-2</v>
      </c>
      <c r="G51" s="480"/>
      <c r="H51" s="480"/>
      <c r="I51" s="480"/>
      <c r="J51" s="480"/>
      <c r="K51" s="486"/>
    </row>
    <row r="52" spans="1:11" ht="11.25" customHeight="1">
      <c r="A52" s="447"/>
      <c r="B52" s="492" t="s">
        <v>368</v>
      </c>
      <c r="C52" s="493">
        <v>6.2684499999999996</v>
      </c>
      <c r="D52" s="493">
        <v>6.2766099999999998</v>
      </c>
      <c r="E52" s="493">
        <v>6.2684499999999996</v>
      </c>
      <c r="F52" s="494">
        <f t="shared" si="0"/>
        <v>-1.3000648439205342E-3</v>
      </c>
      <c r="G52" s="480"/>
      <c r="H52" s="480"/>
      <c r="I52" s="480"/>
      <c r="J52" s="480"/>
      <c r="K52" s="486"/>
    </row>
    <row r="53" spans="1:11" ht="11.25" customHeight="1">
      <c r="A53" s="453" t="s">
        <v>369</v>
      </c>
      <c r="B53" s="454"/>
      <c r="C53" s="491">
        <v>464.36599999999993</v>
      </c>
      <c r="D53" s="491">
        <v>455.30390999999997</v>
      </c>
      <c r="E53" s="491">
        <v>464.36599999999993</v>
      </c>
      <c r="F53" s="495">
        <f t="shared" si="0"/>
        <v>1.990338716836404E-2</v>
      </c>
      <c r="G53" s="480"/>
      <c r="H53" s="480"/>
      <c r="I53" s="480"/>
      <c r="J53" s="480"/>
      <c r="K53" s="486"/>
    </row>
    <row r="54" spans="1:11" ht="11.25" customHeight="1">
      <c r="A54" s="447" t="s">
        <v>279</v>
      </c>
      <c r="B54" s="492" t="s">
        <v>370</v>
      </c>
      <c r="C54" s="493">
        <v>0.46811000000000003</v>
      </c>
      <c r="D54" s="493">
        <v>93.507350000000002</v>
      </c>
      <c r="E54" s="493">
        <v>0.46811000000000003</v>
      </c>
      <c r="F54" s="494">
        <f t="shared" si="0"/>
        <v>-0.9949938694658762</v>
      </c>
      <c r="G54" s="480"/>
      <c r="H54" s="480"/>
      <c r="I54" s="480"/>
      <c r="J54" s="480"/>
      <c r="K54" s="486"/>
    </row>
    <row r="55" spans="1:11" ht="11.25" customHeight="1">
      <c r="A55" s="453" t="s">
        <v>371</v>
      </c>
      <c r="B55" s="454"/>
      <c r="C55" s="491">
        <v>0.46811000000000003</v>
      </c>
      <c r="D55" s="491">
        <v>93.507350000000002</v>
      </c>
      <c r="E55" s="491">
        <v>0.46811000000000003</v>
      </c>
      <c r="F55" s="495">
        <f t="shared" si="0"/>
        <v>-0.9949938694658762</v>
      </c>
      <c r="G55" s="489"/>
      <c r="H55" s="489"/>
      <c r="I55" s="489"/>
      <c r="J55" s="489"/>
      <c r="K55" s="486"/>
    </row>
    <row r="56" spans="1:11" ht="11.25" customHeight="1">
      <c r="A56" s="451" t="s">
        <v>280</v>
      </c>
      <c r="B56" s="492" t="s">
        <v>64</v>
      </c>
      <c r="C56" s="493">
        <v>17.04936</v>
      </c>
      <c r="D56" s="493">
        <v>17.2622</v>
      </c>
      <c r="E56" s="493">
        <v>17.04936</v>
      </c>
      <c r="F56" s="494">
        <f t="shared" si="0"/>
        <v>-1.2329830496692229E-2</v>
      </c>
      <c r="G56" s="489"/>
      <c r="H56" s="489"/>
      <c r="I56" s="489"/>
      <c r="J56" s="489"/>
      <c r="K56" s="486"/>
    </row>
    <row r="57" spans="1:11" ht="11.25" customHeight="1">
      <c r="A57" s="447"/>
      <c r="B57" s="492" t="s">
        <v>61</v>
      </c>
      <c r="C57" s="493">
        <v>20.187919999999998</v>
      </c>
      <c r="D57" s="493">
        <v>20.065079999999998</v>
      </c>
      <c r="E57" s="493">
        <v>20.187919999999998</v>
      </c>
      <c r="F57" s="494">
        <f t="shared" si="0"/>
        <v>6.1220787557287881E-3</v>
      </c>
      <c r="G57" s="489"/>
      <c r="H57" s="489"/>
      <c r="I57" s="489"/>
      <c r="J57" s="489"/>
      <c r="K57" s="486"/>
    </row>
    <row r="58" spans="1:11" ht="11.25" customHeight="1">
      <c r="A58" s="453" t="s">
        <v>372</v>
      </c>
      <c r="B58" s="454"/>
      <c r="C58" s="491">
        <v>37.237279999999998</v>
      </c>
      <c r="D58" s="491">
        <v>37.327280000000002</v>
      </c>
      <c r="E58" s="491">
        <v>37.237279999999998</v>
      </c>
      <c r="F58" s="495">
        <f t="shared" si="0"/>
        <v>-2.4111052292050683E-3</v>
      </c>
      <c r="G58" s="489"/>
      <c r="H58" s="489"/>
      <c r="I58" s="489"/>
      <c r="J58" s="489"/>
      <c r="K58" s="486"/>
    </row>
    <row r="59" spans="1:11" ht="11.25" customHeight="1">
      <c r="A59" s="451" t="s">
        <v>97</v>
      </c>
      <c r="B59" s="492" t="s">
        <v>463</v>
      </c>
      <c r="C59" s="493"/>
      <c r="D59" s="493">
        <v>76.854900000000001</v>
      </c>
      <c r="E59" s="493"/>
      <c r="F59" s="494">
        <f t="shared" si="0"/>
        <v>-1</v>
      </c>
      <c r="G59" s="489"/>
      <c r="H59" s="489"/>
      <c r="I59" s="489"/>
      <c r="J59" s="489"/>
      <c r="K59" s="486"/>
    </row>
    <row r="60" spans="1:11" ht="11.25" customHeight="1">
      <c r="A60" s="451"/>
      <c r="B60" s="492" t="s">
        <v>373</v>
      </c>
      <c r="C60" s="493">
        <v>28.611989999999999</v>
      </c>
      <c r="D60" s="493">
        <v>0</v>
      </c>
      <c r="E60" s="493">
        <v>28.611989999999999</v>
      </c>
      <c r="F60" s="494" t="str">
        <f t="shared" si="0"/>
        <v/>
      </c>
      <c r="G60" s="480"/>
      <c r="H60" s="480"/>
      <c r="I60" s="480"/>
      <c r="J60" s="480"/>
      <c r="K60" s="486"/>
    </row>
    <row r="61" spans="1:11" ht="11.25" customHeight="1">
      <c r="A61" s="451"/>
      <c r="B61" s="492" t="s">
        <v>374</v>
      </c>
      <c r="C61" s="493">
        <v>264.02722</v>
      </c>
      <c r="D61" s="493">
        <v>265.18814000000003</v>
      </c>
      <c r="E61" s="493">
        <v>264.02722</v>
      </c>
      <c r="F61" s="494">
        <f t="shared" si="0"/>
        <v>-4.3777221711349679E-3</v>
      </c>
      <c r="G61" s="480"/>
      <c r="H61" s="480"/>
      <c r="I61" s="480"/>
      <c r="J61" s="480"/>
      <c r="K61" s="486"/>
    </row>
    <row r="62" spans="1:11" ht="11.25" customHeight="1">
      <c r="A62" s="451"/>
      <c r="B62" s="492" t="s">
        <v>375</v>
      </c>
      <c r="C62" s="493">
        <v>133.38618</v>
      </c>
      <c r="D62" s="493">
        <v>131.82886999999999</v>
      </c>
      <c r="E62" s="493">
        <v>133.38618</v>
      </c>
      <c r="F62" s="494">
        <f t="shared" si="0"/>
        <v>1.1813118021871905E-2</v>
      </c>
      <c r="G62" s="480"/>
      <c r="H62" s="480"/>
      <c r="I62" s="480"/>
      <c r="J62" s="480"/>
      <c r="K62" s="486"/>
    </row>
    <row r="63" spans="1:11" ht="11.25" customHeight="1">
      <c r="A63" s="451"/>
      <c r="B63" s="492" t="s">
        <v>376</v>
      </c>
      <c r="C63" s="493">
        <v>66.40043</v>
      </c>
      <c r="D63" s="493">
        <v>69.080100000000002</v>
      </c>
      <c r="E63" s="493">
        <v>66.40043</v>
      </c>
      <c r="F63" s="494">
        <f t="shared" si="0"/>
        <v>-3.8790766081693628E-2</v>
      </c>
      <c r="G63" s="490"/>
      <c r="H63" s="480"/>
      <c r="I63" s="480"/>
      <c r="J63" s="480"/>
      <c r="K63" s="486"/>
    </row>
    <row r="64" spans="1:11" ht="11.25" customHeight="1">
      <c r="A64" s="451"/>
      <c r="B64" s="492" t="s">
        <v>377</v>
      </c>
      <c r="C64" s="493">
        <v>0</v>
      </c>
      <c r="D64" s="493">
        <v>0</v>
      </c>
      <c r="E64" s="493">
        <v>0</v>
      </c>
      <c r="F64" s="494" t="str">
        <f t="shared" si="0"/>
        <v/>
      </c>
      <c r="G64" s="490"/>
      <c r="H64" s="480"/>
      <c r="I64" s="480"/>
      <c r="J64" s="480"/>
      <c r="K64" s="480"/>
    </row>
    <row r="65" spans="1:11" ht="11.25" customHeight="1">
      <c r="A65" s="451"/>
      <c r="B65" s="492" t="s">
        <v>378</v>
      </c>
      <c r="C65" s="493">
        <v>0</v>
      </c>
      <c r="D65" s="493">
        <v>0</v>
      </c>
      <c r="E65" s="493">
        <v>0</v>
      </c>
      <c r="F65" s="494" t="str">
        <f t="shared" si="0"/>
        <v/>
      </c>
      <c r="G65" s="490"/>
      <c r="H65" s="480"/>
      <c r="I65" s="480"/>
      <c r="J65" s="480"/>
      <c r="K65" s="480"/>
    </row>
    <row r="66" spans="1:11" ht="11.25" customHeight="1">
      <c r="A66" s="447"/>
      <c r="B66" s="492" t="s">
        <v>379</v>
      </c>
      <c r="C66" s="493">
        <v>433.95064000000002</v>
      </c>
      <c r="D66" s="493">
        <v>357.03409999999997</v>
      </c>
      <c r="E66" s="493">
        <v>433.95064000000002</v>
      </c>
      <c r="F66" s="494">
        <f t="shared" si="0"/>
        <v>0.21543191532685557</v>
      </c>
    </row>
    <row r="67" spans="1:11" ht="11.25" customHeight="1">
      <c r="A67" s="453" t="s">
        <v>380</v>
      </c>
      <c r="B67" s="454"/>
      <c r="C67" s="491">
        <v>926.37646000000007</v>
      </c>
      <c r="D67" s="491">
        <v>899.98610999999994</v>
      </c>
      <c r="E67" s="491">
        <v>926.37646000000007</v>
      </c>
      <c r="F67" s="495">
        <f t="shared" si="0"/>
        <v>2.9323063663727167E-2</v>
      </c>
    </row>
  </sheetData>
  <mergeCells count="3">
    <mergeCell ref="A2:A5"/>
    <mergeCell ref="B2:B5"/>
    <mergeCell ref="C2:F2"/>
  </mergeCells>
  <pageMargins left="0.7" right="0.7" top="0.86956521739130432" bottom="0.61458333333333337" header="0.3" footer="0.3"/>
  <pageSetup orientation="portrait" r:id="rId1"/>
  <headerFooter>
    <oddHeader>&amp;R&amp;7Informe de la Operación Mensual - Marzo 2018
INFSGI-MES-03-2018
10/04/2018
Versión: 01</oddHeader>
    <oddFooter>&amp;L&amp;7COES SINAC, 2018
&amp;C21&amp;R&amp;7Dirección Ejecutiva
Sub Dirección de Gestión de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5FDCF-538A-4FFD-97F3-49058BD97855}">
  <sheetPr>
    <tabColor theme="4"/>
  </sheetPr>
  <dimension ref="A1:M67"/>
  <sheetViews>
    <sheetView showGridLines="0" view="pageBreakPreview" topLeftCell="A21" zoomScale="145" zoomScaleNormal="100" zoomScaleSheetLayoutView="145" zoomScalePageLayoutView="160" workbookViewId="0">
      <selection activeCell="F46" sqref="F46"/>
    </sheetView>
  </sheetViews>
  <sheetFormatPr defaultRowHeight="9"/>
  <cols>
    <col min="1" max="1" width="28.6640625" style="474" customWidth="1"/>
    <col min="2" max="2" width="22.1640625" style="474" customWidth="1"/>
    <col min="3" max="4" width="17.6640625" style="474" customWidth="1"/>
    <col min="5" max="5" width="15.1640625" style="474" customWidth="1"/>
    <col min="6" max="6" width="13.33203125" style="474" customWidth="1"/>
    <col min="7" max="9" width="9.33203125" style="474"/>
    <col min="10" max="11" width="9.33203125" style="474" customWidth="1"/>
    <col min="12" max="13" width="9.33203125" style="474"/>
    <col min="14" max="16384" width="9.33203125" style="475"/>
  </cols>
  <sheetData>
    <row r="1" spans="1:12" ht="11.25" customHeight="1">
      <c r="A1" s="956" t="s">
        <v>296</v>
      </c>
      <c r="B1" s="959" t="s">
        <v>57</v>
      </c>
      <c r="C1" s="959" t="s">
        <v>471</v>
      </c>
      <c r="D1" s="959"/>
      <c r="E1" s="959"/>
      <c r="F1" s="962"/>
      <c r="G1" s="476"/>
      <c r="H1" s="476"/>
      <c r="I1" s="476"/>
      <c r="J1" s="476"/>
      <c r="K1" s="476"/>
    </row>
    <row r="2" spans="1:12" ht="11.25" customHeight="1">
      <c r="A2" s="957"/>
      <c r="B2" s="960"/>
      <c r="C2" s="498" t="str">
        <f>+'21. ANEXOII-1'!C3</f>
        <v>MARZO 2018</v>
      </c>
      <c r="D2" s="499" t="str">
        <f>+'21. ANEXOII-1'!D3</f>
        <v>MARZO 2017</v>
      </c>
      <c r="E2" s="500">
        <v>2018</v>
      </c>
      <c r="F2" s="477" t="s">
        <v>469</v>
      </c>
      <c r="G2" s="478"/>
      <c r="H2" s="478"/>
      <c r="I2" s="478"/>
      <c r="J2" s="478"/>
      <c r="K2" s="478"/>
      <c r="L2" s="479"/>
    </row>
    <row r="3" spans="1:12" ht="11.25" customHeight="1">
      <c r="A3" s="957"/>
      <c r="B3" s="960"/>
      <c r="C3" s="501">
        <f>+'8. Max Potencia'!D8</f>
        <v>43176.791666666664</v>
      </c>
      <c r="D3" s="501">
        <f>+'8. Max Potencia'!E8</f>
        <v>42801.8125</v>
      </c>
      <c r="E3" s="501">
        <f>+'8. Max Potencia'!G8</f>
        <v>43176.791666666664</v>
      </c>
      <c r="F3" s="502" t="s">
        <v>457</v>
      </c>
      <c r="G3" s="480"/>
      <c r="H3" s="480"/>
      <c r="I3" s="481"/>
      <c r="J3" s="481"/>
      <c r="K3" s="481"/>
      <c r="L3" s="479"/>
    </row>
    <row r="4" spans="1:12" ht="11.25" customHeight="1">
      <c r="A4" s="958"/>
      <c r="B4" s="961"/>
      <c r="C4" s="503">
        <f>+'8. Max Potencia'!D9</f>
        <v>43176.791666666664</v>
      </c>
      <c r="D4" s="503">
        <f>+'8. Max Potencia'!E9</f>
        <v>42801.8125</v>
      </c>
      <c r="E4" s="503">
        <f>+'8. Max Potencia'!G9</f>
        <v>43176.791666666664</v>
      </c>
      <c r="F4" s="504" t="s">
        <v>458</v>
      </c>
      <c r="G4" s="480"/>
      <c r="H4" s="480"/>
      <c r="I4" s="480"/>
      <c r="J4" s="480"/>
      <c r="K4" s="480"/>
      <c r="L4" s="482"/>
    </row>
    <row r="5" spans="1:12" ht="11.25" customHeight="1">
      <c r="A5" s="451" t="s">
        <v>105</v>
      </c>
      <c r="B5" s="492" t="s">
        <v>381</v>
      </c>
      <c r="C5" s="493">
        <v>50.580829999999999</v>
      </c>
      <c r="D5" s="493">
        <v>0</v>
      </c>
      <c r="E5" s="493">
        <v>50.580829999999999</v>
      </c>
      <c r="F5" s="494" t="str">
        <f>+IF(D5=0,"",C5/D5-1)</f>
        <v/>
      </c>
    </row>
    <row r="6" spans="1:12" ht="11.25" customHeight="1">
      <c r="A6" s="451"/>
      <c r="B6" s="492" t="s">
        <v>382</v>
      </c>
      <c r="C6" s="493">
        <v>0</v>
      </c>
      <c r="D6" s="493">
        <v>83.772379999999998</v>
      </c>
      <c r="E6" s="493">
        <v>0</v>
      </c>
      <c r="F6" s="494">
        <f t="shared" ref="F6:F67" si="0">+IF(D6=0,"",C6/D6-1)</f>
        <v>-1</v>
      </c>
    </row>
    <row r="7" spans="1:12" ht="11.25" customHeight="1">
      <c r="A7" s="447"/>
      <c r="B7" s="492" t="s">
        <v>383</v>
      </c>
      <c r="C7" s="493">
        <v>0</v>
      </c>
      <c r="D7" s="493">
        <v>0</v>
      </c>
      <c r="E7" s="493">
        <v>0</v>
      </c>
      <c r="F7" s="494" t="str">
        <f t="shared" si="0"/>
        <v/>
      </c>
    </row>
    <row r="8" spans="1:12" ht="11.25" customHeight="1">
      <c r="A8" s="453" t="s">
        <v>384</v>
      </c>
      <c r="B8" s="454"/>
      <c r="C8" s="491">
        <v>50.580829999999999</v>
      </c>
      <c r="D8" s="491">
        <v>83.772379999999998</v>
      </c>
      <c r="E8" s="491">
        <v>50.580829999999999</v>
      </c>
      <c r="F8" s="495">
        <f t="shared" si="0"/>
        <v>-0.39621113784758177</v>
      </c>
    </row>
    <row r="9" spans="1:12" ht="11.25" customHeight="1">
      <c r="A9" s="452" t="s">
        <v>107</v>
      </c>
      <c r="B9" s="496" t="s">
        <v>698</v>
      </c>
      <c r="C9" s="497">
        <v>0</v>
      </c>
      <c r="D9" s="497"/>
      <c r="E9" s="497">
        <v>0</v>
      </c>
      <c r="F9" s="494" t="str">
        <f t="shared" si="0"/>
        <v/>
      </c>
    </row>
    <row r="10" spans="1:12" ht="11.25" customHeight="1">
      <c r="A10" s="451"/>
      <c r="B10" s="492" t="s">
        <v>699</v>
      </c>
      <c r="C10" s="493">
        <v>68.84151</v>
      </c>
      <c r="D10" s="493"/>
      <c r="E10" s="493">
        <v>68.84151</v>
      </c>
      <c r="F10" s="494" t="str">
        <f t="shared" si="0"/>
        <v/>
      </c>
    </row>
    <row r="11" spans="1:12" ht="11.25" customHeight="1">
      <c r="A11" s="453" t="s">
        <v>385</v>
      </c>
      <c r="B11" s="454"/>
      <c r="C11" s="491">
        <v>68.84151</v>
      </c>
      <c r="D11" s="491"/>
      <c r="E11" s="491">
        <v>68.84151</v>
      </c>
      <c r="F11" s="495" t="str">
        <f t="shared" si="0"/>
        <v/>
      </c>
    </row>
    <row r="12" spans="1:12" ht="11.25" customHeight="1">
      <c r="A12" s="451" t="s">
        <v>106</v>
      </c>
      <c r="B12" s="492" t="s">
        <v>82</v>
      </c>
      <c r="C12" s="493">
        <v>13.8711</v>
      </c>
      <c r="D12" s="493">
        <v>16.051100000000002</v>
      </c>
      <c r="E12" s="493">
        <v>13.8711</v>
      </c>
      <c r="F12" s="494">
        <f t="shared" si="0"/>
        <v>-0.1358162368934217</v>
      </c>
    </row>
    <row r="13" spans="1:12" ht="11.25" customHeight="1">
      <c r="A13" s="451"/>
      <c r="B13" s="492" t="s">
        <v>84</v>
      </c>
      <c r="C13" s="493">
        <v>2.4678100000000001</v>
      </c>
      <c r="D13" s="493">
        <v>1.5239799999999999</v>
      </c>
      <c r="E13" s="493">
        <v>2.4678100000000001</v>
      </c>
      <c r="F13" s="494">
        <f t="shared" si="0"/>
        <v>0.61931915116996294</v>
      </c>
    </row>
    <row r="14" spans="1:12" ht="11.25" customHeight="1">
      <c r="A14" s="453" t="s">
        <v>386</v>
      </c>
      <c r="B14" s="454"/>
      <c r="C14" s="491">
        <v>16.338909999999998</v>
      </c>
      <c r="D14" s="491">
        <v>17.57508</v>
      </c>
      <c r="E14" s="491">
        <v>16.338909999999998</v>
      </c>
      <c r="F14" s="495">
        <f t="shared" si="0"/>
        <v>-7.0336521939018293E-2</v>
      </c>
    </row>
    <row r="15" spans="1:12" ht="11.25" customHeight="1">
      <c r="A15" s="451" t="s">
        <v>96</v>
      </c>
      <c r="B15" s="492" t="s">
        <v>387</v>
      </c>
      <c r="C15" s="493">
        <v>112.42889</v>
      </c>
      <c r="D15" s="493">
        <v>108.92604</v>
      </c>
      <c r="E15" s="493">
        <v>112.42889</v>
      </c>
      <c r="F15" s="494">
        <f t="shared" si="0"/>
        <v>3.2158058807609136E-2</v>
      </c>
    </row>
    <row r="16" spans="1:12" ht="11.25" customHeight="1">
      <c r="A16" s="451"/>
      <c r="B16" s="492" t="s">
        <v>388</v>
      </c>
      <c r="C16" s="493">
        <v>132.94583</v>
      </c>
      <c r="D16" s="493">
        <v>129.98971</v>
      </c>
      <c r="E16" s="493">
        <v>132.94583</v>
      </c>
      <c r="F16" s="494">
        <f t="shared" si="0"/>
        <v>2.2741184667617098E-2</v>
      </c>
    </row>
    <row r="17" spans="1:6" ht="11.25" customHeight="1">
      <c r="A17" s="451"/>
      <c r="B17" s="492" t="s">
        <v>389</v>
      </c>
      <c r="C17" s="493">
        <v>158.40505999999999</v>
      </c>
      <c r="D17" s="493">
        <v>736.24751999999989</v>
      </c>
      <c r="E17" s="493">
        <v>158.40505999999999</v>
      </c>
      <c r="F17" s="494">
        <f t="shared" si="0"/>
        <v>-0.78484809021835478</v>
      </c>
    </row>
    <row r="18" spans="1:6" ht="11.25" customHeight="1">
      <c r="A18" s="451"/>
      <c r="B18" s="492" t="s">
        <v>390</v>
      </c>
      <c r="C18" s="493">
        <v>0</v>
      </c>
      <c r="D18" s="493">
        <v>0</v>
      </c>
      <c r="E18" s="493">
        <v>0</v>
      </c>
      <c r="F18" s="494" t="str">
        <f t="shared" si="0"/>
        <v/>
      </c>
    </row>
    <row r="19" spans="1:6" ht="11.25" customHeight="1">
      <c r="A19" s="451"/>
      <c r="B19" s="492" t="s">
        <v>464</v>
      </c>
      <c r="C19" s="493"/>
      <c r="D19" s="493">
        <v>0</v>
      </c>
      <c r="E19" s="493"/>
      <c r="F19" s="494" t="str">
        <f t="shared" si="0"/>
        <v/>
      </c>
    </row>
    <row r="20" spans="1:6" ht="11.25" customHeight="1">
      <c r="A20" s="451"/>
      <c r="B20" s="492" t="s">
        <v>391</v>
      </c>
      <c r="C20" s="493">
        <v>0</v>
      </c>
      <c r="D20" s="493">
        <v>130.17498000000001</v>
      </c>
      <c r="E20" s="493">
        <v>0</v>
      </c>
      <c r="F20" s="494">
        <f t="shared" si="0"/>
        <v>-1</v>
      </c>
    </row>
    <row r="21" spans="1:6" ht="11.25" customHeight="1">
      <c r="A21" s="451"/>
      <c r="B21" s="492" t="s">
        <v>392</v>
      </c>
      <c r="C21" s="493">
        <v>0</v>
      </c>
      <c r="D21" s="493">
        <v>0</v>
      </c>
      <c r="E21" s="493">
        <v>0</v>
      </c>
      <c r="F21" s="494" t="str">
        <f t="shared" si="0"/>
        <v/>
      </c>
    </row>
    <row r="22" spans="1:6" ht="11.25" customHeight="1">
      <c r="A22" s="451"/>
      <c r="B22" s="492" t="s">
        <v>393</v>
      </c>
      <c r="C22" s="493">
        <v>0</v>
      </c>
      <c r="D22" s="493">
        <v>0</v>
      </c>
      <c r="E22" s="493">
        <v>0</v>
      </c>
      <c r="F22" s="494" t="str">
        <f t="shared" si="0"/>
        <v/>
      </c>
    </row>
    <row r="23" spans="1:6" ht="11.25" customHeight="1">
      <c r="A23" s="451"/>
      <c r="B23" s="492" t="s">
        <v>716</v>
      </c>
      <c r="C23" s="493">
        <v>0</v>
      </c>
      <c r="D23" s="493"/>
      <c r="E23" s="493">
        <v>0</v>
      </c>
      <c r="F23" s="494" t="str">
        <f t="shared" si="0"/>
        <v/>
      </c>
    </row>
    <row r="24" spans="1:6" ht="11.25" customHeight="1">
      <c r="A24" s="453" t="s">
        <v>394</v>
      </c>
      <c r="B24" s="454"/>
      <c r="C24" s="491">
        <v>403.77977999999996</v>
      </c>
      <c r="D24" s="491">
        <v>1105.3382499999998</v>
      </c>
      <c r="E24" s="491">
        <v>403.77977999999996</v>
      </c>
      <c r="F24" s="495">
        <f t="shared" si="0"/>
        <v>-0.63470025578143163</v>
      </c>
    </row>
    <row r="25" spans="1:6" ht="11.25" customHeight="1">
      <c r="A25" s="451" t="s">
        <v>281</v>
      </c>
      <c r="B25" s="492" t="s">
        <v>395</v>
      </c>
      <c r="C25" s="493">
        <v>562.00026000000003</v>
      </c>
      <c r="D25" s="493">
        <v>0</v>
      </c>
      <c r="E25" s="493">
        <v>562.00026000000003</v>
      </c>
      <c r="F25" s="494" t="str">
        <f t="shared" si="0"/>
        <v/>
      </c>
    </row>
    <row r="26" spans="1:6" ht="11.25" customHeight="1">
      <c r="A26" s="453" t="s">
        <v>396</v>
      </c>
      <c r="B26" s="454"/>
      <c r="C26" s="491">
        <v>562.00026000000003</v>
      </c>
      <c r="D26" s="491">
        <v>0</v>
      </c>
      <c r="E26" s="491">
        <v>562.00026000000003</v>
      </c>
      <c r="F26" s="495" t="str">
        <f t="shared" si="0"/>
        <v/>
      </c>
    </row>
    <row r="27" spans="1:6" ht="11.25" customHeight="1">
      <c r="A27" s="451" t="s">
        <v>118</v>
      </c>
      <c r="B27" s="492" t="s">
        <v>70</v>
      </c>
      <c r="C27" s="493">
        <v>8.3485700000000005</v>
      </c>
      <c r="D27" s="493">
        <v>6.8383699999999994</v>
      </c>
      <c r="E27" s="493">
        <v>8.3485700000000005</v>
      </c>
      <c r="F27" s="494">
        <f t="shared" si="0"/>
        <v>0.22084210126097314</v>
      </c>
    </row>
    <row r="28" spans="1:6" ht="11.25" customHeight="1">
      <c r="A28" s="453" t="s">
        <v>397</v>
      </c>
      <c r="B28" s="454"/>
      <c r="C28" s="491">
        <v>8.3485700000000005</v>
      </c>
      <c r="D28" s="491">
        <v>6.8383699999999994</v>
      </c>
      <c r="E28" s="491">
        <v>8.3485700000000005</v>
      </c>
      <c r="F28" s="495">
        <f t="shared" si="0"/>
        <v>0.22084210126097314</v>
      </c>
    </row>
    <row r="29" spans="1:6" ht="11.25" customHeight="1">
      <c r="A29" s="451" t="s">
        <v>121</v>
      </c>
      <c r="B29" s="492" t="s">
        <v>273</v>
      </c>
      <c r="C29" s="493">
        <v>0</v>
      </c>
      <c r="D29" s="493">
        <v>0</v>
      </c>
      <c r="E29" s="493">
        <v>0</v>
      </c>
      <c r="F29" s="494" t="str">
        <f t="shared" si="0"/>
        <v/>
      </c>
    </row>
    <row r="30" spans="1:6" ht="11.25" customHeight="1">
      <c r="A30" s="453" t="s">
        <v>398</v>
      </c>
      <c r="B30" s="454"/>
      <c r="C30" s="491">
        <v>0</v>
      </c>
      <c r="D30" s="491">
        <v>0</v>
      </c>
      <c r="E30" s="491">
        <v>0</v>
      </c>
      <c r="F30" s="495" t="str">
        <f t="shared" si="0"/>
        <v/>
      </c>
    </row>
    <row r="31" spans="1:6" ht="11.25" customHeight="1">
      <c r="A31" s="451" t="s">
        <v>122</v>
      </c>
      <c r="B31" s="492" t="s">
        <v>91</v>
      </c>
      <c r="C31" s="493">
        <v>0</v>
      </c>
      <c r="D31" s="493">
        <v>0</v>
      </c>
      <c r="E31" s="493">
        <v>0</v>
      </c>
      <c r="F31" s="494" t="str">
        <f t="shared" si="0"/>
        <v/>
      </c>
    </row>
    <row r="32" spans="1:6" ht="11.25" customHeight="1">
      <c r="A32" s="453" t="s">
        <v>399</v>
      </c>
      <c r="B32" s="454"/>
      <c r="C32" s="491">
        <v>0</v>
      </c>
      <c r="D32" s="491">
        <v>0</v>
      </c>
      <c r="E32" s="491">
        <v>0</v>
      </c>
      <c r="F32" s="495" t="str">
        <f t="shared" si="0"/>
        <v/>
      </c>
    </row>
    <row r="33" spans="1:6" ht="11.25" customHeight="1">
      <c r="A33" s="451" t="s">
        <v>126</v>
      </c>
      <c r="B33" s="492" t="s">
        <v>78</v>
      </c>
      <c r="C33" s="493">
        <v>3.6</v>
      </c>
      <c r="D33" s="493">
        <v>3.2</v>
      </c>
      <c r="E33" s="493">
        <v>3.6</v>
      </c>
      <c r="F33" s="494">
        <f t="shared" si="0"/>
        <v>0.125</v>
      </c>
    </row>
    <row r="34" spans="1:6" ht="11.25" customHeight="1">
      <c r="A34" s="453" t="s">
        <v>400</v>
      </c>
      <c r="B34" s="454"/>
      <c r="C34" s="491">
        <v>3.6</v>
      </c>
      <c r="D34" s="491">
        <v>3.2</v>
      </c>
      <c r="E34" s="491">
        <v>3.6</v>
      </c>
      <c r="F34" s="495">
        <f t="shared" si="0"/>
        <v>0.125</v>
      </c>
    </row>
    <row r="35" spans="1:6" ht="11.25" customHeight="1">
      <c r="A35" s="451" t="s">
        <v>112</v>
      </c>
      <c r="B35" s="492" t="s">
        <v>401</v>
      </c>
      <c r="C35" s="493">
        <v>19.64</v>
      </c>
      <c r="D35" s="493">
        <v>0</v>
      </c>
      <c r="E35" s="493">
        <v>19.64</v>
      </c>
      <c r="F35" s="494" t="str">
        <f t="shared" si="0"/>
        <v/>
      </c>
    </row>
    <row r="36" spans="1:6" ht="11.25" customHeight="1">
      <c r="A36" s="453" t="s">
        <v>402</v>
      </c>
      <c r="B36" s="454"/>
      <c r="C36" s="491">
        <v>19.64</v>
      </c>
      <c r="D36" s="491">
        <v>0</v>
      </c>
      <c r="E36" s="491">
        <v>19.64</v>
      </c>
      <c r="F36" s="495" t="str">
        <f t="shared" si="0"/>
        <v/>
      </c>
    </row>
    <row r="37" spans="1:6" ht="11.25" customHeight="1">
      <c r="A37" s="451" t="s">
        <v>732</v>
      </c>
      <c r="B37" s="492" t="s">
        <v>403</v>
      </c>
      <c r="C37" s="493">
        <v>19.460709999999999</v>
      </c>
      <c r="D37" s="493"/>
      <c r="E37" s="493">
        <v>19.460709999999999</v>
      </c>
      <c r="F37" s="494" t="str">
        <f t="shared" si="0"/>
        <v/>
      </c>
    </row>
    <row r="38" spans="1:6" ht="11.25" customHeight="1">
      <c r="A38" s="453" t="s">
        <v>731</v>
      </c>
      <c r="B38" s="454"/>
      <c r="C38" s="491">
        <v>19.460709999999999</v>
      </c>
      <c r="D38" s="491"/>
      <c r="E38" s="491">
        <v>19.460709999999999</v>
      </c>
      <c r="F38" s="495" t="str">
        <f t="shared" si="0"/>
        <v/>
      </c>
    </row>
    <row r="39" spans="1:6" ht="11.25" customHeight="1">
      <c r="A39" s="451" t="s">
        <v>282</v>
      </c>
      <c r="B39" s="492" t="s">
        <v>63</v>
      </c>
      <c r="C39" s="493">
        <v>19.28547</v>
      </c>
      <c r="D39" s="493"/>
      <c r="E39" s="493">
        <v>19.28547</v>
      </c>
      <c r="F39" s="494" t="str">
        <f t="shared" si="0"/>
        <v/>
      </c>
    </row>
    <row r="40" spans="1:6" ht="11.25" customHeight="1">
      <c r="A40" s="453" t="s">
        <v>404</v>
      </c>
      <c r="B40" s="454"/>
      <c r="C40" s="491">
        <v>19.28547</v>
      </c>
      <c r="D40" s="491"/>
      <c r="E40" s="491">
        <v>19.28547</v>
      </c>
      <c r="F40" s="495" t="str">
        <f t="shared" si="0"/>
        <v/>
      </c>
    </row>
    <row r="41" spans="1:6" ht="11.25" customHeight="1">
      <c r="A41" s="451" t="s">
        <v>129</v>
      </c>
      <c r="B41" s="492" t="s">
        <v>405</v>
      </c>
      <c r="C41" s="493">
        <v>0</v>
      </c>
      <c r="D41" s="493">
        <v>0</v>
      </c>
      <c r="E41" s="493">
        <v>0</v>
      </c>
      <c r="F41" s="494" t="str">
        <f t="shared" si="0"/>
        <v/>
      </c>
    </row>
    <row r="42" spans="1:6" ht="11.25" customHeight="1">
      <c r="A42" s="451"/>
      <c r="B42" s="492" t="s">
        <v>406</v>
      </c>
      <c r="C42" s="493">
        <v>0</v>
      </c>
      <c r="D42" s="493">
        <v>0</v>
      </c>
      <c r="E42" s="493">
        <v>0</v>
      </c>
      <c r="F42" s="494" t="str">
        <f t="shared" si="0"/>
        <v/>
      </c>
    </row>
    <row r="43" spans="1:6" ht="11.25" customHeight="1">
      <c r="A43" s="453" t="s">
        <v>407</v>
      </c>
      <c r="B43" s="454"/>
      <c r="C43" s="491">
        <v>0</v>
      </c>
      <c r="D43" s="491">
        <v>0</v>
      </c>
      <c r="E43" s="491">
        <v>0</v>
      </c>
      <c r="F43" s="495" t="str">
        <f t="shared" si="0"/>
        <v/>
      </c>
    </row>
    <row r="44" spans="1:6" ht="11.25" customHeight="1">
      <c r="A44" s="451" t="s">
        <v>283</v>
      </c>
      <c r="B44" s="492" t="s">
        <v>409</v>
      </c>
      <c r="C44" s="493">
        <v>502.21801999999997</v>
      </c>
      <c r="D44" s="493">
        <v>407.56466</v>
      </c>
      <c r="E44" s="493">
        <v>502.21801999999997</v>
      </c>
      <c r="F44" s="494">
        <f t="shared" si="0"/>
        <v>0.23224133319115547</v>
      </c>
    </row>
    <row r="45" spans="1:6" ht="11.25" customHeight="1">
      <c r="A45" s="451"/>
      <c r="B45" s="492" t="s">
        <v>410</v>
      </c>
      <c r="C45" s="493">
        <v>173.23043999999999</v>
      </c>
      <c r="D45" s="493">
        <v>0</v>
      </c>
      <c r="E45" s="493">
        <v>173.23043999999999</v>
      </c>
      <c r="F45" s="494" t="str">
        <f>+IF(D45=0,"",C45/D45-1)</f>
        <v/>
      </c>
    </row>
    <row r="46" spans="1:6" ht="11.25" customHeight="1">
      <c r="A46" s="451"/>
      <c r="B46" s="492" t="s">
        <v>408</v>
      </c>
      <c r="C46" s="493">
        <v>527.70574999999997</v>
      </c>
      <c r="D46" s="493"/>
      <c r="E46" s="493">
        <v>527.70574999999997</v>
      </c>
      <c r="F46" s="494"/>
    </row>
    <row r="47" spans="1:6" ht="11.25" customHeight="1">
      <c r="A47" s="451"/>
      <c r="B47" s="492" t="s">
        <v>411</v>
      </c>
      <c r="C47" s="493">
        <v>10.02891</v>
      </c>
      <c r="D47" s="493"/>
      <c r="E47" s="493">
        <v>10.02891</v>
      </c>
      <c r="F47" s="494" t="str">
        <f t="shared" si="0"/>
        <v/>
      </c>
    </row>
    <row r="48" spans="1:6" ht="11.25" customHeight="1">
      <c r="A48" s="453" t="s">
        <v>412</v>
      </c>
      <c r="B48" s="454"/>
      <c r="C48" s="491">
        <f>+C44+C45+C46+C47</f>
        <v>1213.1831199999999</v>
      </c>
      <c r="D48" s="491">
        <v>407.56466</v>
      </c>
      <c r="E48" s="491">
        <v>1213.1831199999999</v>
      </c>
      <c r="F48" s="495">
        <f>+IF(D48=0,"",C48/D48-1)</f>
        <v>1.9766641690670625</v>
      </c>
    </row>
    <row r="49" spans="1:6" ht="11.25" customHeight="1">
      <c r="A49" s="451" t="s">
        <v>555</v>
      </c>
      <c r="B49" s="492" t="s">
        <v>714</v>
      </c>
      <c r="C49" s="493">
        <v>90.123379999999997</v>
      </c>
      <c r="D49" s="493">
        <v>90.278629999999993</v>
      </c>
      <c r="E49" s="493">
        <v>90.123379999999997</v>
      </c>
      <c r="F49" s="494">
        <f t="shared" si="0"/>
        <v>-1.7196760739500716E-3</v>
      </c>
    </row>
    <row r="50" spans="1:6" ht="11.25" customHeight="1">
      <c r="A50" s="453" t="s">
        <v>556</v>
      </c>
      <c r="B50" s="454"/>
      <c r="C50" s="491">
        <v>90.123379999999997</v>
      </c>
      <c r="D50" s="491">
        <v>90.278629999999993</v>
      </c>
      <c r="E50" s="491">
        <v>90.123379999999997</v>
      </c>
      <c r="F50" s="495">
        <f t="shared" si="0"/>
        <v>-1.7196760739500716E-3</v>
      </c>
    </row>
    <row r="51" spans="1:6" ht="11.25" customHeight="1">
      <c r="A51" s="451" t="s">
        <v>127</v>
      </c>
      <c r="B51" s="492" t="s">
        <v>76</v>
      </c>
      <c r="C51" s="493">
        <v>3.7729999999999997</v>
      </c>
      <c r="D51" s="493">
        <v>3.8529999999999998</v>
      </c>
      <c r="E51" s="493">
        <v>3.7729999999999997</v>
      </c>
      <c r="F51" s="494">
        <f t="shared" si="0"/>
        <v>-2.0763041785621605E-2</v>
      </c>
    </row>
    <row r="52" spans="1:6" ht="11.25" customHeight="1">
      <c r="A52" s="453" t="s">
        <v>413</v>
      </c>
      <c r="B52" s="454"/>
      <c r="C52" s="491">
        <v>3.7729999999999997</v>
      </c>
      <c r="D52" s="491">
        <v>3.8529999999999998</v>
      </c>
      <c r="E52" s="491">
        <v>3.7729999999999997</v>
      </c>
      <c r="F52" s="495">
        <f t="shared" si="0"/>
        <v>-2.0763041785621605E-2</v>
      </c>
    </row>
    <row r="53" spans="1:6" ht="11.25" customHeight="1">
      <c r="A53" s="451" t="s">
        <v>120</v>
      </c>
      <c r="B53" s="492" t="s">
        <v>88</v>
      </c>
      <c r="C53" s="493">
        <v>0</v>
      </c>
      <c r="D53" s="493">
        <v>0</v>
      </c>
      <c r="E53" s="493">
        <v>0</v>
      </c>
      <c r="F53" s="494" t="str">
        <f t="shared" si="0"/>
        <v/>
      </c>
    </row>
    <row r="54" spans="1:6" ht="11.25" customHeight="1">
      <c r="A54" s="453" t="s">
        <v>414</v>
      </c>
      <c r="B54" s="454"/>
      <c r="C54" s="491">
        <v>0</v>
      </c>
      <c r="D54" s="491">
        <v>0</v>
      </c>
      <c r="E54" s="491">
        <v>0</v>
      </c>
      <c r="F54" s="495" t="str">
        <f t="shared" si="0"/>
        <v/>
      </c>
    </row>
    <row r="55" spans="1:6" ht="11.25" customHeight="1">
      <c r="A55" s="451" t="s">
        <v>284</v>
      </c>
      <c r="B55" s="492" t="s">
        <v>75</v>
      </c>
      <c r="C55" s="493">
        <v>4.7178599999999999</v>
      </c>
      <c r="D55" s="493">
        <v>5.2111700000000001</v>
      </c>
      <c r="E55" s="493">
        <v>4.7178599999999999</v>
      </c>
      <c r="F55" s="494">
        <f t="shared" si="0"/>
        <v>-9.4663962219616704E-2</v>
      </c>
    </row>
    <row r="56" spans="1:6" ht="11.25" customHeight="1">
      <c r="A56" s="451"/>
      <c r="B56" s="492" t="s">
        <v>415</v>
      </c>
      <c r="C56" s="493">
        <v>248.86779000000001</v>
      </c>
      <c r="D56" s="493">
        <v>255.26063000000002</v>
      </c>
      <c r="E56" s="493">
        <v>248.86779000000001</v>
      </c>
      <c r="F56" s="494">
        <f t="shared" si="0"/>
        <v>-2.5044363480572818E-2</v>
      </c>
    </row>
    <row r="57" spans="1:6" ht="11.25" customHeight="1">
      <c r="A57" s="451"/>
      <c r="B57" s="492" t="s">
        <v>416</v>
      </c>
      <c r="C57" s="493">
        <v>90.288019999999989</v>
      </c>
      <c r="D57" s="493">
        <v>90.76652</v>
      </c>
      <c r="E57" s="493">
        <v>90.288019999999989</v>
      </c>
      <c r="F57" s="494">
        <f t="shared" si="0"/>
        <v>-5.271767607703981E-3</v>
      </c>
    </row>
    <row r="58" spans="1:6" ht="11.25" customHeight="1">
      <c r="A58" s="451"/>
      <c r="B58" s="492" t="s">
        <v>66</v>
      </c>
      <c r="C58" s="493">
        <v>9.9150299999999998</v>
      </c>
      <c r="D58" s="493">
        <v>9.9999000000000002</v>
      </c>
      <c r="E58" s="493">
        <v>9.9150299999999998</v>
      </c>
      <c r="F58" s="494">
        <f t="shared" si="0"/>
        <v>-8.4870848708487046E-3</v>
      </c>
    </row>
    <row r="59" spans="1:6" ht="11.25" customHeight="1">
      <c r="A59" s="453" t="s">
        <v>417</v>
      </c>
      <c r="B59" s="454"/>
      <c r="C59" s="491">
        <v>353.78870000000001</v>
      </c>
      <c r="D59" s="491">
        <v>361.23822000000007</v>
      </c>
      <c r="E59" s="491">
        <v>353.78870000000001</v>
      </c>
      <c r="F59" s="495">
        <f t="shared" si="0"/>
        <v>-2.0622181119151928E-2</v>
      </c>
    </row>
    <row r="60" spans="1:6" ht="11.25" customHeight="1">
      <c r="A60" s="451" t="s">
        <v>285</v>
      </c>
      <c r="B60" s="492" t="s">
        <v>83</v>
      </c>
      <c r="C60" s="493">
        <v>27.94117</v>
      </c>
      <c r="D60" s="493">
        <v>16.99982</v>
      </c>
      <c r="E60" s="493">
        <v>27.94117</v>
      </c>
      <c r="F60" s="494">
        <f t="shared" si="0"/>
        <v>0.64361563828322899</v>
      </c>
    </row>
    <row r="61" spans="1:6" ht="11.25" customHeight="1">
      <c r="A61" s="453" t="s">
        <v>418</v>
      </c>
      <c r="B61" s="454"/>
      <c r="C61" s="491">
        <v>27.94117</v>
      </c>
      <c r="D61" s="491">
        <v>16.99982</v>
      </c>
      <c r="E61" s="491">
        <v>27.94117</v>
      </c>
      <c r="F61" s="495">
        <f t="shared" si="0"/>
        <v>0.64361563828322899</v>
      </c>
    </row>
    <row r="62" spans="1:6" ht="11.25" customHeight="1">
      <c r="A62" s="451" t="s">
        <v>108</v>
      </c>
      <c r="B62" s="492" t="s">
        <v>80</v>
      </c>
      <c r="C62" s="493">
        <v>92.023880000000005</v>
      </c>
      <c r="D62" s="493">
        <v>56.634650000000001</v>
      </c>
      <c r="E62" s="493">
        <v>92.023880000000005</v>
      </c>
      <c r="F62" s="494">
        <f t="shared" si="0"/>
        <v>0.6248688744434725</v>
      </c>
    </row>
    <row r="63" spans="1:6" ht="11.25" customHeight="1">
      <c r="A63" s="453" t="s">
        <v>419</v>
      </c>
      <c r="B63" s="454"/>
      <c r="C63" s="491">
        <v>92.023880000000005</v>
      </c>
      <c r="D63" s="491">
        <v>56.634650000000001</v>
      </c>
      <c r="E63" s="491">
        <v>92.023880000000005</v>
      </c>
      <c r="F63" s="495">
        <f t="shared" si="0"/>
        <v>0.6248688744434725</v>
      </c>
    </row>
    <row r="64" spans="1:6" ht="11.25" customHeight="1">
      <c r="A64" s="451" t="s">
        <v>117</v>
      </c>
      <c r="B64" s="492" t="s">
        <v>272</v>
      </c>
      <c r="C64" s="493">
        <v>0</v>
      </c>
      <c r="D64" s="493">
        <v>0</v>
      </c>
      <c r="E64" s="493">
        <v>0</v>
      </c>
      <c r="F64" s="494" t="str">
        <f t="shared" si="0"/>
        <v/>
      </c>
    </row>
    <row r="65" spans="1:6" ht="11.25" customHeight="1">
      <c r="A65" s="453" t="s">
        <v>420</v>
      </c>
      <c r="B65" s="454"/>
      <c r="C65" s="491">
        <v>0</v>
      </c>
      <c r="D65" s="491">
        <v>0</v>
      </c>
      <c r="E65" s="491">
        <v>0</v>
      </c>
      <c r="F65" s="495" t="str">
        <f t="shared" si="0"/>
        <v/>
      </c>
    </row>
    <row r="66" spans="1:6" ht="11.25" customHeight="1">
      <c r="A66" s="451" t="s">
        <v>287</v>
      </c>
      <c r="B66" s="492" t="s">
        <v>422</v>
      </c>
      <c r="C66" s="493">
        <v>0</v>
      </c>
      <c r="D66" s="493">
        <v>0</v>
      </c>
      <c r="E66" s="493">
        <v>0</v>
      </c>
      <c r="F66" s="494" t="str">
        <f t="shared" si="0"/>
        <v/>
      </c>
    </row>
    <row r="67" spans="1:6" ht="11.25" customHeight="1">
      <c r="A67" s="453" t="s">
        <v>423</v>
      </c>
      <c r="B67" s="454"/>
      <c r="C67" s="491">
        <v>0</v>
      </c>
      <c r="D67" s="491">
        <v>0</v>
      </c>
      <c r="E67" s="491">
        <v>0</v>
      </c>
      <c r="F67" s="495" t="str">
        <f t="shared" si="0"/>
        <v/>
      </c>
    </row>
  </sheetData>
  <mergeCells count="3">
    <mergeCell ref="A1:A4"/>
    <mergeCell ref="B1:B4"/>
    <mergeCell ref="C1:F1"/>
  </mergeCells>
  <pageMargins left="0.7" right="0.7" top="0.86956521739130432" bottom="0.61458333333333337" header="0.3" footer="0.3"/>
  <pageSetup orientation="portrait" r:id="rId1"/>
  <headerFooter>
    <oddHeader>&amp;R&amp;7Informe de la Operación Mensual - Marzo 2018
INFSGI-MES-03-2018
10/04/2018
Versión: 01</oddHeader>
    <oddFooter>&amp;L&amp;7COES SINAC, 2018
&amp;C22&amp;R&amp;7Dirección Ejecutiva
Sub Dirección de Gestión de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38E4F-20E0-43AD-908A-49DD1484B7D6}">
  <sheetPr>
    <tabColor theme="4"/>
  </sheetPr>
  <dimension ref="A1:M62"/>
  <sheetViews>
    <sheetView showGridLines="0" view="pageBreakPreview" zoomScale="160" zoomScaleNormal="100" zoomScaleSheetLayoutView="160" zoomScalePageLayoutView="130" workbookViewId="0">
      <selection activeCell="O24" sqref="O24"/>
    </sheetView>
  </sheetViews>
  <sheetFormatPr defaultRowHeight="9"/>
  <cols>
    <col min="1" max="1" width="27.6640625" style="474" customWidth="1"/>
    <col min="2" max="2" width="23" style="474" customWidth="1"/>
    <col min="3" max="4" width="17.6640625" style="474" customWidth="1"/>
    <col min="5" max="5" width="15.1640625" style="474" customWidth="1"/>
    <col min="6" max="6" width="13.33203125" style="474" customWidth="1"/>
    <col min="7" max="9" width="9.33203125" style="474"/>
    <col min="10" max="11" width="9.33203125" style="474" customWidth="1"/>
    <col min="12" max="13" width="9.33203125" style="474"/>
    <col min="14" max="16384" width="9.33203125" style="475"/>
  </cols>
  <sheetData>
    <row r="1" spans="1:12" ht="11.25" customHeight="1">
      <c r="A1" s="956" t="s">
        <v>296</v>
      </c>
      <c r="B1" s="959" t="s">
        <v>57</v>
      </c>
      <c r="C1" s="959" t="s">
        <v>471</v>
      </c>
      <c r="D1" s="959"/>
      <c r="E1" s="959"/>
      <c r="F1" s="962"/>
      <c r="G1" s="476"/>
      <c r="H1" s="476"/>
      <c r="I1" s="476"/>
      <c r="J1" s="476"/>
      <c r="K1" s="476"/>
    </row>
    <row r="2" spans="1:12" ht="11.25" customHeight="1">
      <c r="A2" s="957"/>
      <c r="B2" s="960"/>
      <c r="C2" s="498" t="str">
        <f>+'22. ANEXOII-2'!C2</f>
        <v>MARZO 2018</v>
      </c>
      <c r="D2" s="499" t="str">
        <f>+'22. ANEXOII-2'!D2</f>
        <v>MARZO 2017</v>
      </c>
      <c r="E2" s="500">
        <v>2018</v>
      </c>
      <c r="F2" s="477" t="s">
        <v>469</v>
      </c>
      <c r="G2" s="478"/>
      <c r="H2" s="478"/>
      <c r="I2" s="478"/>
      <c r="J2" s="478"/>
      <c r="K2" s="478"/>
      <c r="L2" s="479"/>
    </row>
    <row r="3" spans="1:12" ht="11.25" customHeight="1">
      <c r="A3" s="957"/>
      <c r="B3" s="960"/>
      <c r="C3" s="501">
        <f>+'8. Max Potencia'!D8</f>
        <v>43176.791666666664</v>
      </c>
      <c r="D3" s="501">
        <f>+'8. Max Potencia'!E8</f>
        <v>42801.8125</v>
      </c>
      <c r="E3" s="501">
        <f>+'8. Max Potencia'!G8</f>
        <v>43176.791666666664</v>
      </c>
      <c r="F3" s="502" t="s">
        <v>457</v>
      </c>
      <c r="G3" s="480"/>
      <c r="H3" s="480"/>
      <c r="I3" s="481"/>
      <c r="J3" s="481"/>
      <c r="K3" s="481"/>
      <c r="L3" s="479"/>
    </row>
    <row r="4" spans="1:12" ht="11.25" customHeight="1">
      <c r="A4" s="958"/>
      <c r="B4" s="961"/>
      <c r="C4" s="503">
        <f>+'8. Max Potencia'!D9</f>
        <v>43176.791666666664</v>
      </c>
      <c r="D4" s="503">
        <f>+'8. Max Potencia'!E9</f>
        <v>42801.8125</v>
      </c>
      <c r="E4" s="503">
        <f>+'8. Max Potencia'!G9</f>
        <v>43176.791666666664</v>
      </c>
      <c r="F4" s="504" t="s">
        <v>458</v>
      </c>
      <c r="G4" s="480"/>
      <c r="H4" s="480"/>
      <c r="I4" s="480"/>
      <c r="J4" s="480"/>
      <c r="K4" s="480"/>
      <c r="L4" s="482"/>
    </row>
    <row r="5" spans="1:12" ht="11.25" customHeight="1">
      <c r="A5" s="451" t="s">
        <v>286</v>
      </c>
      <c r="B5" s="492" t="s">
        <v>94</v>
      </c>
      <c r="C5" s="493">
        <v>3.0011999999999999</v>
      </c>
      <c r="D5" s="493"/>
      <c r="E5" s="493">
        <v>3.0011999999999999</v>
      </c>
      <c r="F5" s="494" t="str">
        <f t="shared" ref="F5:F53" si="0">+IF(D5=0,"",C5/D5-1)</f>
        <v/>
      </c>
    </row>
    <row r="6" spans="1:12" ht="11.25" customHeight="1">
      <c r="A6" s="451"/>
      <c r="B6" s="492" t="s">
        <v>93</v>
      </c>
      <c r="C6" s="493">
        <v>4.4251000000000005</v>
      </c>
      <c r="D6" s="493">
        <v>4.5601000000000003</v>
      </c>
      <c r="E6" s="493">
        <v>4.4251000000000005</v>
      </c>
      <c r="F6" s="494">
        <f t="shared" si="0"/>
        <v>-2.96046139339049E-2</v>
      </c>
    </row>
    <row r="7" spans="1:12" ht="11.25" customHeight="1">
      <c r="A7" s="453" t="s">
        <v>421</v>
      </c>
      <c r="B7" s="454"/>
      <c r="C7" s="491">
        <v>7.4263000000000003</v>
      </c>
      <c r="D7" s="491">
        <v>4.5601000000000003</v>
      </c>
      <c r="E7" s="491">
        <v>7.4263000000000003</v>
      </c>
      <c r="F7" s="495">
        <f t="shared" si="0"/>
        <v>0.62853884783228442</v>
      </c>
    </row>
    <row r="8" spans="1:12" ht="11.25" customHeight="1">
      <c r="A8" s="447" t="s">
        <v>134</v>
      </c>
      <c r="B8" s="492" t="s">
        <v>465</v>
      </c>
      <c r="C8" s="493"/>
      <c r="D8" s="493">
        <v>20.295780000000001</v>
      </c>
      <c r="E8" s="493"/>
      <c r="F8" s="494">
        <f t="shared" si="0"/>
        <v>-1</v>
      </c>
    </row>
    <row r="9" spans="1:12" ht="11.25" customHeight="1">
      <c r="A9" s="453" t="s">
        <v>466</v>
      </c>
      <c r="B9" s="454"/>
      <c r="C9" s="491"/>
      <c r="D9" s="491">
        <v>20.295780000000001</v>
      </c>
      <c r="E9" s="491"/>
      <c r="F9" s="495">
        <f t="shared" si="0"/>
        <v>-1</v>
      </c>
    </row>
    <row r="10" spans="1:12" ht="11.25" customHeight="1">
      <c r="A10" s="447" t="s">
        <v>114</v>
      </c>
      <c r="B10" s="492" t="s">
        <v>65</v>
      </c>
      <c r="C10" s="493">
        <v>12.44139</v>
      </c>
      <c r="D10" s="493">
        <v>19.433199999999999</v>
      </c>
      <c r="E10" s="493">
        <v>12.44139</v>
      </c>
      <c r="F10" s="494">
        <f t="shared" si="0"/>
        <v>-0.35978685960109502</v>
      </c>
    </row>
    <row r="11" spans="1:12" ht="11.25" customHeight="1">
      <c r="A11" s="453" t="s">
        <v>424</v>
      </c>
      <c r="B11" s="454"/>
      <c r="C11" s="491">
        <v>12.44139</v>
      </c>
      <c r="D11" s="491">
        <v>19.433199999999999</v>
      </c>
      <c r="E11" s="491">
        <v>12.44139</v>
      </c>
      <c r="F11" s="495">
        <f t="shared" si="0"/>
        <v>-0.35978685960109502</v>
      </c>
    </row>
    <row r="12" spans="1:12" ht="11.25" customHeight="1">
      <c r="A12" s="447" t="s">
        <v>288</v>
      </c>
      <c r="B12" s="492" t="s">
        <v>425</v>
      </c>
      <c r="C12" s="493">
        <v>0</v>
      </c>
      <c r="D12" s="493">
        <v>129.16291000000001</v>
      </c>
      <c r="E12" s="493">
        <v>0</v>
      </c>
      <c r="F12" s="494">
        <f t="shared" si="0"/>
        <v>-1</v>
      </c>
    </row>
    <row r="13" spans="1:12" ht="11.25" customHeight="1">
      <c r="A13" s="453" t="s">
        <v>426</v>
      </c>
      <c r="B13" s="454"/>
      <c r="C13" s="491">
        <v>0</v>
      </c>
      <c r="D13" s="491">
        <v>129.16291000000001</v>
      </c>
      <c r="E13" s="491">
        <v>0</v>
      </c>
      <c r="F13" s="495">
        <f t="shared" si="0"/>
        <v>-1</v>
      </c>
    </row>
    <row r="14" spans="1:12" ht="11.25" customHeight="1">
      <c r="A14" s="451" t="s">
        <v>104</v>
      </c>
      <c r="B14" s="492" t="s">
        <v>427</v>
      </c>
      <c r="C14" s="493">
        <v>111.25274999999999</v>
      </c>
      <c r="D14" s="493">
        <v>110.68579</v>
      </c>
      <c r="E14" s="493">
        <v>111.25274999999999</v>
      </c>
      <c r="F14" s="494">
        <f t="shared" si="0"/>
        <v>5.1222473995984341E-3</v>
      </c>
    </row>
    <row r="15" spans="1:12" ht="11.25" customHeight="1">
      <c r="A15" s="447"/>
      <c r="B15" s="492" t="s">
        <v>467</v>
      </c>
      <c r="C15" s="493"/>
      <c r="D15" s="493">
        <v>0</v>
      </c>
      <c r="E15" s="493"/>
      <c r="F15" s="494" t="str">
        <f t="shared" si="0"/>
        <v/>
      </c>
    </row>
    <row r="16" spans="1:12" ht="11.25" customHeight="1">
      <c r="A16" s="453" t="s">
        <v>428</v>
      </c>
      <c r="B16" s="454"/>
      <c r="C16" s="491">
        <v>111.25274999999999</v>
      </c>
      <c r="D16" s="491">
        <v>110.68579</v>
      </c>
      <c r="E16" s="491">
        <v>111.25274999999999</v>
      </c>
      <c r="F16" s="495">
        <f t="shared" si="0"/>
        <v>5.1222473995984341E-3</v>
      </c>
    </row>
    <row r="17" spans="1:6" ht="11.25" customHeight="1">
      <c r="A17" s="451" t="s">
        <v>289</v>
      </c>
      <c r="B17" s="492" t="s">
        <v>69</v>
      </c>
      <c r="C17" s="493">
        <v>9.8477599999999992</v>
      </c>
      <c r="D17" s="493">
        <v>9.7515800000000006</v>
      </c>
      <c r="E17" s="493">
        <v>9.8477599999999992</v>
      </c>
      <c r="F17" s="494">
        <f t="shared" si="0"/>
        <v>9.8630170700542141E-3</v>
      </c>
    </row>
    <row r="18" spans="1:6" ht="11.25" customHeight="1">
      <c r="A18" s="451"/>
      <c r="B18" s="492" t="s">
        <v>68</v>
      </c>
      <c r="C18" s="493">
        <v>10.03186</v>
      </c>
      <c r="D18" s="493">
        <v>9.7962900000000008</v>
      </c>
      <c r="E18" s="493">
        <v>10.03186</v>
      </c>
      <c r="F18" s="494">
        <f t="shared" si="0"/>
        <v>2.4046858555636819E-2</v>
      </c>
    </row>
    <row r="19" spans="1:6" ht="11.25" customHeight="1">
      <c r="A19" s="451"/>
      <c r="B19" s="492" t="s">
        <v>72</v>
      </c>
      <c r="C19" s="493">
        <v>6.3519800000000002</v>
      </c>
      <c r="D19" s="493">
        <v>6.6998499999999996</v>
      </c>
      <c r="E19" s="493">
        <v>6.3519800000000002</v>
      </c>
      <c r="F19" s="494">
        <f t="shared" si="0"/>
        <v>-5.1922057956521384E-2</v>
      </c>
    </row>
    <row r="20" spans="1:6" ht="11.25" customHeight="1">
      <c r="A20" s="451"/>
      <c r="B20" s="492" t="s">
        <v>71</v>
      </c>
      <c r="C20" s="493">
        <v>6.6906699999999999</v>
      </c>
      <c r="D20" s="493">
        <v>6.6899600000000001</v>
      </c>
      <c r="E20" s="493">
        <v>6.6906699999999999</v>
      </c>
      <c r="F20" s="494">
        <f t="shared" si="0"/>
        <v>1.0612918462893361E-4</v>
      </c>
    </row>
    <row r="21" spans="1:6" ht="11.25" customHeight="1">
      <c r="A21" s="453" t="s">
        <v>429</v>
      </c>
      <c r="B21" s="454"/>
      <c r="C21" s="491">
        <v>32.922269999999997</v>
      </c>
      <c r="D21" s="491">
        <v>32.93768</v>
      </c>
      <c r="E21" s="491">
        <v>32.922269999999997</v>
      </c>
      <c r="F21" s="495">
        <f t="shared" si="0"/>
        <v>-4.6785323070730467E-4</v>
      </c>
    </row>
    <row r="22" spans="1:6" ht="11.25" customHeight="1">
      <c r="A22" s="447" t="s">
        <v>111</v>
      </c>
      <c r="B22" s="492" t="s">
        <v>430</v>
      </c>
      <c r="C22" s="493">
        <v>26.998449999999998</v>
      </c>
      <c r="D22" s="493">
        <v>26.39648</v>
      </c>
      <c r="E22" s="493">
        <v>26.998449999999998</v>
      </c>
      <c r="F22" s="494">
        <f t="shared" si="0"/>
        <v>2.2804934597340232E-2</v>
      </c>
    </row>
    <row r="23" spans="1:6" ht="11.25" customHeight="1">
      <c r="A23" s="453" t="s">
        <v>431</v>
      </c>
      <c r="B23" s="454"/>
      <c r="C23" s="491">
        <v>26.998449999999998</v>
      </c>
      <c r="D23" s="491">
        <v>26.39648</v>
      </c>
      <c r="E23" s="491">
        <v>26.998449999999998</v>
      </c>
      <c r="F23" s="495">
        <f t="shared" si="0"/>
        <v>2.2804934597340232E-2</v>
      </c>
    </row>
    <row r="24" spans="1:6" ht="11.25" customHeight="1">
      <c r="A24" s="452" t="s">
        <v>131</v>
      </c>
      <c r="B24" s="496" t="s">
        <v>432</v>
      </c>
      <c r="C24" s="497">
        <v>0</v>
      </c>
      <c r="D24" s="497">
        <v>0</v>
      </c>
      <c r="E24" s="497">
        <v>0</v>
      </c>
      <c r="F24" s="821" t="str">
        <f t="shared" si="0"/>
        <v/>
      </c>
    </row>
    <row r="25" spans="1:6" ht="11.25" customHeight="1">
      <c r="A25" s="453" t="s">
        <v>433</v>
      </c>
      <c r="B25" s="454"/>
      <c r="C25" s="491">
        <v>0</v>
      </c>
      <c r="D25" s="491">
        <v>0</v>
      </c>
      <c r="E25" s="491">
        <v>0</v>
      </c>
      <c r="F25" s="495" t="str">
        <f t="shared" si="0"/>
        <v/>
      </c>
    </row>
    <row r="26" spans="1:6" ht="11.25" customHeight="1">
      <c r="A26" s="452" t="s">
        <v>123</v>
      </c>
      <c r="B26" s="496" t="s">
        <v>468</v>
      </c>
      <c r="C26" s="497"/>
      <c r="D26" s="497">
        <v>20.301360000000003</v>
      </c>
      <c r="E26" s="497"/>
      <c r="F26" s="821">
        <f t="shared" si="0"/>
        <v>-1</v>
      </c>
    </row>
    <row r="27" spans="1:6" ht="11.25" customHeight="1">
      <c r="A27" s="451"/>
      <c r="B27" s="492" t="s">
        <v>73</v>
      </c>
      <c r="C27" s="493">
        <v>8.0326400000000007</v>
      </c>
      <c r="D27" s="493">
        <v>0</v>
      </c>
      <c r="E27" s="493">
        <v>8.0326400000000007</v>
      </c>
      <c r="F27" s="494" t="str">
        <f t="shared" si="0"/>
        <v/>
      </c>
    </row>
    <row r="28" spans="1:6" ht="11.25" customHeight="1">
      <c r="A28" s="453" t="s">
        <v>434</v>
      </c>
      <c r="B28" s="454"/>
      <c r="C28" s="491">
        <v>8.0326400000000007</v>
      </c>
      <c r="D28" s="491">
        <v>20.301360000000003</v>
      </c>
      <c r="E28" s="491">
        <v>8.0326400000000007</v>
      </c>
      <c r="F28" s="495">
        <f t="shared" si="0"/>
        <v>-0.60432995621968177</v>
      </c>
    </row>
    <row r="29" spans="1:6" ht="11.25" customHeight="1">
      <c r="A29" s="451" t="s">
        <v>99</v>
      </c>
      <c r="B29" s="492" t="s">
        <v>435</v>
      </c>
      <c r="C29" s="493">
        <v>44.763100000000001</v>
      </c>
      <c r="D29" s="493">
        <v>0</v>
      </c>
      <c r="E29" s="493">
        <v>44.763100000000001</v>
      </c>
      <c r="F29" s="494" t="str">
        <f t="shared" si="0"/>
        <v/>
      </c>
    </row>
    <row r="30" spans="1:6" ht="11.25" customHeight="1">
      <c r="A30" s="451"/>
      <c r="B30" s="492" t="s">
        <v>436</v>
      </c>
      <c r="C30" s="493">
        <v>168.22282999999999</v>
      </c>
      <c r="D30" s="493">
        <v>166.6456</v>
      </c>
      <c r="E30" s="493">
        <v>168.22282999999999</v>
      </c>
      <c r="F30" s="494">
        <f t="shared" si="0"/>
        <v>9.4645763224470159E-3</v>
      </c>
    </row>
    <row r="31" spans="1:6" ht="11.25" customHeight="1">
      <c r="A31" s="451"/>
      <c r="B31" s="492" t="s">
        <v>437</v>
      </c>
      <c r="C31" s="493">
        <v>24.60426</v>
      </c>
      <c r="D31" s="493">
        <v>28.80293</v>
      </c>
      <c r="E31" s="493">
        <v>24.60426</v>
      </c>
      <c r="F31" s="494">
        <f t="shared" si="0"/>
        <v>-0.14577232246858218</v>
      </c>
    </row>
    <row r="32" spans="1:6" ht="11.25" customHeight="1">
      <c r="A32" s="451"/>
      <c r="B32" s="492" t="s">
        <v>438</v>
      </c>
      <c r="C32" s="493">
        <v>0</v>
      </c>
      <c r="D32" s="493">
        <v>0</v>
      </c>
      <c r="E32" s="493">
        <v>0</v>
      </c>
      <c r="F32" s="494" t="str">
        <f t="shared" si="0"/>
        <v/>
      </c>
    </row>
    <row r="33" spans="1:6" ht="11.25" customHeight="1">
      <c r="A33" s="451"/>
      <c r="B33" s="492" t="s">
        <v>439</v>
      </c>
      <c r="C33" s="493">
        <v>45.981139999999996</v>
      </c>
      <c r="D33" s="493">
        <v>46.008020000000002</v>
      </c>
      <c r="E33" s="493">
        <v>45.981139999999996</v>
      </c>
      <c r="F33" s="494">
        <f t="shared" si="0"/>
        <v>-5.8424596407335994E-4</v>
      </c>
    </row>
    <row r="34" spans="1:6" ht="11.25" customHeight="1">
      <c r="A34" s="451"/>
      <c r="B34" s="492" t="s">
        <v>440</v>
      </c>
      <c r="C34" s="493">
        <v>3.8016000000000001</v>
      </c>
      <c r="D34" s="493">
        <v>0</v>
      </c>
      <c r="E34" s="493">
        <v>3.8016000000000001</v>
      </c>
      <c r="F34" s="494" t="str">
        <f t="shared" si="0"/>
        <v/>
      </c>
    </row>
    <row r="35" spans="1:6" ht="11.25" customHeight="1">
      <c r="A35" s="451"/>
      <c r="B35" s="492" t="s">
        <v>441</v>
      </c>
      <c r="C35" s="493">
        <v>6.01884</v>
      </c>
      <c r="D35" s="493">
        <v>7.9963199999999999</v>
      </c>
      <c r="E35" s="493">
        <v>6.01884</v>
      </c>
      <c r="F35" s="494">
        <f t="shared" si="0"/>
        <v>-0.24729875742841712</v>
      </c>
    </row>
    <row r="36" spans="1:6" ht="11.25" customHeight="1">
      <c r="A36" s="451"/>
      <c r="B36" s="492" t="s">
        <v>442</v>
      </c>
      <c r="C36" s="493">
        <v>6.7848900000000008</v>
      </c>
      <c r="D36" s="493">
        <v>8.2912300000000005</v>
      </c>
      <c r="E36" s="493">
        <v>6.7848900000000008</v>
      </c>
      <c r="F36" s="494">
        <f t="shared" si="0"/>
        <v>-0.18167871353225029</v>
      </c>
    </row>
    <row r="37" spans="1:6" ht="11.25" customHeight="1">
      <c r="A37" s="451"/>
      <c r="B37" s="492" t="s">
        <v>443</v>
      </c>
      <c r="C37" s="493">
        <v>2.5489799999999998</v>
      </c>
      <c r="D37" s="493">
        <v>4.3943700000000003</v>
      </c>
      <c r="E37" s="493">
        <v>2.5489799999999998</v>
      </c>
      <c r="F37" s="494">
        <f t="shared" si="0"/>
        <v>-0.41994415581755751</v>
      </c>
    </row>
    <row r="38" spans="1:6" ht="11.25" customHeight="1">
      <c r="A38" s="451"/>
      <c r="B38" s="492" t="s">
        <v>444</v>
      </c>
      <c r="C38" s="493">
        <v>0</v>
      </c>
      <c r="D38" s="493">
        <v>0.55896999999999997</v>
      </c>
      <c r="E38" s="493">
        <v>0</v>
      </c>
      <c r="F38" s="494">
        <f t="shared" si="0"/>
        <v>-1</v>
      </c>
    </row>
    <row r="39" spans="1:6" ht="11.25" customHeight="1">
      <c r="A39" s="451"/>
      <c r="B39" s="492" t="s">
        <v>445</v>
      </c>
      <c r="C39" s="493">
        <v>0</v>
      </c>
      <c r="D39" s="493">
        <v>0.32122000000000001</v>
      </c>
      <c r="E39" s="493">
        <v>0</v>
      </c>
      <c r="F39" s="494">
        <f t="shared" si="0"/>
        <v>-1</v>
      </c>
    </row>
    <row r="40" spans="1:6" ht="11.25" customHeight="1">
      <c r="A40" s="451"/>
      <c r="B40" s="492" t="s">
        <v>446</v>
      </c>
      <c r="C40" s="493">
        <v>105.74157</v>
      </c>
      <c r="D40" s="493">
        <v>64.893129999999999</v>
      </c>
      <c r="E40" s="493">
        <v>105.74157</v>
      </c>
      <c r="F40" s="494">
        <f t="shared" si="0"/>
        <v>0.62947248807385314</v>
      </c>
    </row>
    <row r="41" spans="1:6" ht="11.25" customHeight="1">
      <c r="A41" s="453" t="s">
        <v>447</v>
      </c>
      <c r="B41" s="454"/>
      <c r="C41" s="491">
        <v>408.46721000000002</v>
      </c>
      <c r="D41" s="491">
        <v>327.91178999999994</v>
      </c>
      <c r="E41" s="491">
        <v>408.46721000000002</v>
      </c>
      <c r="F41" s="495">
        <f t="shared" si="0"/>
        <v>0.24566185924574446</v>
      </c>
    </row>
    <row r="42" spans="1:6" ht="11.25" customHeight="1">
      <c r="A42" s="451" t="s">
        <v>119</v>
      </c>
      <c r="B42" s="492" t="s">
        <v>271</v>
      </c>
      <c r="C42" s="493">
        <v>0</v>
      </c>
      <c r="D42" s="493">
        <v>0</v>
      </c>
      <c r="E42" s="493">
        <v>0</v>
      </c>
      <c r="F42" s="494" t="str">
        <f t="shared" si="0"/>
        <v/>
      </c>
    </row>
    <row r="43" spans="1:6" ht="11.25" customHeight="1">
      <c r="A43" s="453" t="s">
        <v>448</v>
      </c>
      <c r="B43" s="454"/>
      <c r="C43" s="491">
        <v>0</v>
      </c>
      <c r="D43" s="491">
        <v>0</v>
      </c>
      <c r="E43" s="491">
        <v>0</v>
      </c>
      <c r="F43" s="495" t="str">
        <f t="shared" si="0"/>
        <v/>
      </c>
    </row>
    <row r="44" spans="1:6" ht="11.25" customHeight="1">
      <c r="A44" s="451" t="s">
        <v>109</v>
      </c>
      <c r="B44" s="492" t="s">
        <v>717</v>
      </c>
      <c r="C44" s="493">
        <v>0</v>
      </c>
      <c r="D44" s="493">
        <v>172.17124999999999</v>
      </c>
      <c r="E44" s="493">
        <v>0</v>
      </c>
      <c r="F44" s="494">
        <f t="shared" si="0"/>
        <v>-1</v>
      </c>
    </row>
    <row r="45" spans="1:6" ht="11.25" customHeight="1">
      <c r="A45" s="453" t="s">
        <v>449</v>
      </c>
      <c r="B45" s="454"/>
      <c r="C45" s="491">
        <v>0</v>
      </c>
      <c r="D45" s="491">
        <v>172.17124999999999</v>
      </c>
      <c r="E45" s="491">
        <v>0</v>
      </c>
      <c r="F45" s="495">
        <f t="shared" si="0"/>
        <v>-1</v>
      </c>
    </row>
    <row r="46" spans="1:6" ht="11.25" customHeight="1">
      <c r="A46" s="451" t="s">
        <v>115</v>
      </c>
      <c r="B46" s="492" t="s">
        <v>450</v>
      </c>
      <c r="C46" s="493">
        <v>0</v>
      </c>
      <c r="D46" s="493">
        <v>122.69233</v>
      </c>
      <c r="E46" s="493">
        <v>0</v>
      </c>
      <c r="F46" s="494">
        <f t="shared" si="0"/>
        <v>-1</v>
      </c>
    </row>
    <row r="47" spans="1:6" ht="11.25" customHeight="1">
      <c r="A47" s="453" t="s">
        <v>451</v>
      </c>
      <c r="B47" s="454"/>
      <c r="C47" s="491">
        <v>0</v>
      </c>
      <c r="D47" s="491">
        <v>122.69233</v>
      </c>
      <c r="E47" s="491">
        <v>0</v>
      </c>
      <c r="F47" s="495">
        <f t="shared" si="0"/>
        <v>-1</v>
      </c>
    </row>
    <row r="48" spans="1:6" ht="11.25" customHeight="1">
      <c r="A48" s="451" t="s">
        <v>548</v>
      </c>
      <c r="B48" s="492" t="s">
        <v>700</v>
      </c>
      <c r="C48" s="493">
        <v>20.100000000000001</v>
      </c>
      <c r="D48" s="493"/>
      <c r="E48" s="493">
        <v>20.100000000000001</v>
      </c>
      <c r="F48" s="494" t="str">
        <f t="shared" si="0"/>
        <v/>
      </c>
    </row>
    <row r="49" spans="1:6" ht="12" customHeight="1">
      <c r="A49" s="453" t="s">
        <v>550</v>
      </c>
      <c r="B49" s="454"/>
      <c r="C49" s="491">
        <v>20.100000000000001</v>
      </c>
      <c r="D49" s="491"/>
      <c r="E49" s="491">
        <v>20.100000000000001</v>
      </c>
      <c r="F49" s="495" t="str">
        <f t="shared" si="0"/>
        <v/>
      </c>
    </row>
    <row r="51" spans="1:6" ht="10.5" customHeight="1">
      <c r="A51" s="462" t="s">
        <v>552</v>
      </c>
      <c r="B51" s="692"/>
      <c r="C51" s="464">
        <v>6639.6932900000002</v>
      </c>
      <c r="D51" s="464">
        <v>6559.0633399999988</v>
      </c>
      <c r="E51" s="464">
        <v>6639.6932900000002</v>
      </c>
      <c r="F51" s="694">
        <f t="shared" si="0"/>
        <v>1.2292906139247828E-2</v>
      </c>
    </row>
    <row r="52" spans="1:6" ht="10.5" customHeight="1">
      <c r="A52" s="466" t="s">
        <v>453</v>
      </c>
      <c r="B52" s="467"/>
      <c r="C52" s="464">
        <v>0</v>
      </c>
      <c r="D52" s="464">
        <v>36.515999999999998</v>
      </c>
      <c r="E52" s="465">
        <v>0</v>
      </c>
      <c r="F52" s="695">
        <f t="shared" si="0"/>
        <v>-1</v>
      </c>
    </row>
    <row r="53" spans="1:6" ht="10.5" customHeight="1">
      <c r="A53" s="470" t="s">
        <v>454</v>
      </c>
      <c r="B53" s="471"/>
      <c r="C53" s="465">
        <v>0</v>
      </c>
      <c r="D53" s="465">
        <v>0</v>
      </c>
      <c r="E53" s="465">
        <v>0</v>
      </c>
      <c r="F53" s="695" t="str">
        <f t="shared" si="0"/>
        <v/>
      </c>
    </row>
    <row r="56" spans="1:6" ht="11.25" customHeight="1">
      <c r="A56" s="474" t="s">
        <v>456</v>
      </c>
    </row>
    <row r="57" spans="1:6" ht="11.25" customHeight="1">
      <c r="A57" s="474" t="s">
        <v>551</v>
      </c>
    </row>
    <row r="58" spans="1:6" ht="11.25" customHeight="1">
      <c r="A58" s="474" t="s">
        <v>713</v>
      </c>
    </row>
    <row r="59" spans="1:6" ht="11.25" customHeight="1">
      <c r="A59" s="474" t="s">
        <v>708</v>
      </c>
    </row>
    <row r="60" spans="1:6" ht="11.25" customHeight="1">
      <c r="A60" s="474" t="s">
        <v>711</v>
      </c>
    </row>
    <row r="61" spans="1:6" ht="10.5" customHeight="1">
      <c r="A61" s="474" t="s">
        <v>712</v>
      </c>
    </row>
    <row r="62" spans="1:6">
      <c r="A62" s="474" t="s">
        <v>730</v>
      </c>
    </row>
  </sheetData>
  <mergeCells count="3">
    <mergeCell ref="A1:A4"/>
    <mergeCell ref="B1:B4"/>
    <mergeCell ref="C1:F1"/>
  </mergeCells>
  <pageMargins left="0.7" right="0.7" top="0.86956521739130432" bottom="0.61458333333333337" header="0.3" footer="0.3"/>
  <pageSetup orientation="portrait" r:id="rId1"/>
  <headerFooter>
    <oddHeader>&amp;R&amp;7Informe de la Operación Mensual - Marzo 2018
INFSGI-MES-03-2018
10/04/2018
Versión: 01</oddHeader>
    <oddFooter>&amp;L&amp;7COES SINAC, 2018
&amp;C23&amp;R&amp;7Dirección Ejecutiva
Sub Dirección de Gestión de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BF0BA-941D-46C6-B6E4-8A142B4FD1D1}">
  <sheetPr>
    <tabColor theme="4"/>
  </sheetPr>
  <dimension ref="A1:M69"/>
  <sheetViews>
    <sheetView showGridLines="0" view="pageBreakPreview" zoomScale="130" zoomScaleNormal="100" zoomScaleSheetLayoutView="130" zoomScalePageLayoutView="145" workbookViewId="0">
      <selection activeCell="O24" sqref="O24"/>
    </sheetView>
  </sheetViews>
  <sheetFormatPr defaultRowHeight="11.25"/>
  <cols>
    <col min="1" max="1" width="9.83203125" style="50" customWidth="1"/>
    <col min="2" max="2" width="6.6640625" style="50" customWidth="1"/>
    <col min="3" max="3" width="10.1640625" style="50" bestFit="1" customWidth="1"/>
    <col min="4" max="5" width="12.1640625" style="50" customWidth="1"/>
    <col min="6" max="6" width="10" style="50" customWidth="1"/>
    <col min="7" max="7" width="6.5" style="50" customWidth="1"/>
    <col min="8" max="8" width="10.33203125" style="50" customWidth="1"/>
    <col min="9" max="10" width="12.1640625" style="50" customWidth="1"/>
    <col min="11" max="11" width="12" style="50" customWidth="1"/>
    <col min="12" max="13" width="9.33203125" style="50"/>
    <col min="14" max="16384" width="9.33203125" style="3"/>
  </cols>
  <sheetData>
    <row r="1" spans="1:13" s="50" customFormat="1" ht="11.25" customHeight="1"/>
    <row r="2" spans="1:13" s="50" customFormat="1" ht="11.25" customHeight="1"/>
    <row r="3" spans="1:13" s="50" customFormat="1" ht="16.5" customHeight="1">
      <c r="A3" s="512" t="s">
        <v>479</v>
      </c>
      <c r="B3" s="510"/>
    </row>
    <row r="4" spans="1:13" s="50" customFormat="1" ht="11.25" customHeight="1">
      <c r="A4" s="416"/>
      <c r="B4" s="510"/>
    </row>
    <row r="5" spans="1:13" s="50" customFormat="1" ht="11.25" customHeight="1">
      <c r="A5" s="511" t="s">
        <v>695</v>
      </c>
      <c r="C5" s="817">
        <v>6639.6932900000002</v>
      </c>
    </row>
    <row r="6" spans="1:13" s="50" customFormat="1" ht="11.25" customHeight="1">
      <c r="A6" s="511" t="s">
        <v>480</v>
      </c>
      <c r="C6" s="643" t="s">
        <v>679</v>
      </c>
    </row>
    <row r="7" spans="1:13" s="50" customFormat="1" ht="11.25" customHeight="1">
      <c r="A7" s="511" t="s">
        <v>481</v>
      </c>
      <c r="C7" s="644" t="s">
        <v>674</v>
      </c>
    </row>
    <row r="8" spans="1:13" s="50" customFormat="1" ht="11.25" customHeight="1"/>
    <row r="9" spans="1:13" s="50" customFormat="1" ht="14.25" customHeight="1">
      <c r="A9" s="963" t="s">
        <v>472</v>
      </c>
      <c r="B9" s="964" t="s">
        <v>473</v>
      </c>
      <c r="C9" s="964"/>
      <c r="D9" s="964"/>
      <c r="E9" s="964"/>
      <c r="F9" s="964"/>
      <c r="G9" s="964" t="s">
        <v>474</v>
      </c>
      <c r="H9" s="964"/>
      <c r="I9" s="964"/>
      <c r="J9" s="964"/>
      <c r="K9" s="964"/>
    </row>
    <row r="10" spans="1:13" s="50" customFormat="1" ht="26.25" customHeight="1">
      <c r="A10" s="963"/>
      <c r="B10" s="505" t="s">
        <v>475</v>
      </c>
      <c r="C10" s="505" t="s">
        <v>222</v>
      </c>
      <c r="D10" s="505" t="s">
        <v>453</v>
      </c>
      <c r="E10" s="505" t="s">
        <v>454</v>
      </c>
      <c r="F10" s="506" t="s">
        <v>478</v>
      </c>
      <c r="G10" s="505" t="s">
        <v>475</v>
      </c>
      <c r="H10" s="505" t="s">
        <v>222</v>
      </c>
      <c r="I10" s="505" t="s">
        <v>453</v>
      </c>
      <c r="J10" s="505" t="s">
        <v>454</v>
      </c>
      <c r="K10" s="506" t="s">
        <v>478</v>
      </c>
      <c r="L10" s="273"/>
      <c r="M10" s="61"/>
    </row>
    <row r="11" spans="1:13" s="50" customFormat="1" ht="11.25" customHeight="1">
      <c r="A11" s="963"/>
      <c r="B11" s="505" t="s">
        <v>476</v>
      </c>
      <c r="C11" s="505" t="s">
        <v>477</v>
      </c>
      <c r="D11" s="505" t="s">
        <v>477</v>
      </c>
      <c r="E11" s="505" t="s">
        <v>477</v>
      </c>
      <c r="F11" s="505" t="s">
        <v>477</v>
      </c>
      <c r="G11" s="505" t="s">
        <v>476</v>
      </c>
      <c r="H11" s="505" t="s">
        <v>477</v>
      </c>
      <c r="I11" s="505" t="s">
        <v>477</v>
      </c>
      <c r="J11" s="505" t="s">
        <v>477</v>
      </c>
      <c r="K11" s="505" t="s">
        <v>477</v>
      </c>
      <c r="L11" s="273"/>
      <c r="M11" s="61"/>
    </row>
    <row r="12" spans="1:13" s="50" customFormat="1" ht="11.25" customHeight="1">
      <c r="A12" s="640" t="s">
        <v>650</v>
      </c>
      <c r="B12" s="641" t="s">
        <v>651</v>
      </c>
      <c r="C12" s="507">
        <v>6541.3191399999996</v>
      </c>
      <c r="D12" s="507">
        <v>0</v>
      </c>
      <c r="E12" s="507">
        <v>0</v>
      </c>
      <c r="F12" s="507">
        <v>6541.3191399999996</v>
      </c>
      <c r="G12" s="641" t="s">
        <v>652</v>
      </c>
      <c r="H12" s="507">
        <v>6413.3915299999999</v>
      </c>
      <c r="I12" s="507">
        <v>0</v>
      </c>
      <c r="J12" s="507">
        <v>0</v>
      </c>
      <c r="K12" s="507">
        <v>6413.3915299999999</v>
      </c>
      <c r="L12" s="285"/>
      <c r="M12" s="61"/>
    </row>
    <row r="13" spans="1:13" s="50" customFormat="1" ht="11.25" customHeight="1">
      <c r="A13" s="640" t="s">
        <v>653</v>
      </c>
      <c r="B13" s="642" t="s">
        <v>651</v>
      </c>
      <c r="C13" s="508">
        <v>6555.5318600000001</v>
      </c>
      <c r="D13" s="508">
        <v>0</v>
      </c>
      <c r="E13" s="508">
        <v>0</v>
      </c>
      <c r="F13" s="508">
        <v>6555.5318600000001</v>
      </c>
      <c r="G13" s="642" t="s">
        <v>654</v>
      </c>
      <c r="H13" s="508">
        <v>6540.3484500000004</v>
      </c>
      <c r="I13" s="508">
        <v>0</v>
      </c>
      <c r="J13" s="508">
        <v>0</v>
      </c>
      <c r="K13" s="508">
        <v>6540.3484500000004</v>
      </c>
      <c r="L13" s="7"/>
    </row>
    <row r="14" spans="1:13" s="50" customFormat="1" ht="11.25" customHeight="1">
      <c r="A14" s="640" t="s">
        <v>655</v>
      </c>
      <c r="B14" s="642" t="s">
        <v>656</v>
      </c>
      <c r="C14" s="508">
        <v>6144.19859</v>
      </c>
      <c r="D14" s="508">
        <v>0</v>
      </c>
      <c r="E14" s="508">
        <v>0</v>
      </c>
      <c r="F14" s="508">
        <v>6144.19859</v>
      </c>
      <c r="G14" s="642" t="s">
        <v>657</v>
      </c>
      <c r="H14" s="508">
        <v>6343.1061900000004</v>
      </c>
      <c r="I14" s="508">
        <v>0</v>
      </c>
      <c r="J14" s="508">
        <v>0</v>
      </c>
      <c r="K14" s="508">
        <v>6343.1061900000004</v>
      </c>
      <c r="L14" s="20"/>
    </row>
    <row r="15" spans="1:13" s="50" customFormat="1" ht="11.25" customHeight="1">
      <c r="A15" s="640" t="s">
        <v>658</v>
      </c>
      <c r="B15" s="642" t="s">
        <v>659</v>
      </c>
      <c r="C15" s="508">
        <v>5585.5421999999999</v>
      </c>
      <c r="D15" s="508">
        <v>0</v>
      </c>
      <c r="E15" s="508">
        <v>0</v>
      </c>
      <c r="F15" s="508">
        <v>5585.5421999999999</v>
      </c>
      <c r="G15" s="642" t="s">
        <v>660</v>
      </c>
      <c r="H15" s="508">
        <v>6220.1363099999999</v>
      </c>
      <c r="I15" s="508">
        <v>0</v>
      </c>
      <c r="J15" s="508">
        <v>0</v>
      </c>
      <c r="K15" s="508">
        <v>6220.1363099999999</v>
      </c>
      <c r="L15" s="16"/>
    </row>
    <row r="16" spans="1:13" s="50" customFormat="1" ht="11.25" customHeight="1">
      <c r="A16" s="640" t="s">
        <v>661</v>
      </c>
      <c r="B16" s="642" t="s">
        <v>662</v>
      </c>
      <c r="C16" s="508">
        <v>6488.7741500000002</v>
      </c>
      <c r="D16" s="508">
        <v>0</v>
      </c>
      <c r="E16" s="508">
        <v>0</v>
      </c>
      <c r="F16" s="508">
        <v>6488.7741500000002</v>
      </c>
      <c r="G16" s="642" t="s">
        <v>652</v>
      </c>
      <c r="H16" s="508">
        <v>6534.23279</v>
      </c>
      <c r="I16" s="508">
        <v>0</v>
      </c>
      <c r="J16" s="508">
        <v>0</v>
      </c>
      <c r="K16" s="508">
        <v>6534.23279</v>
      </c>
      <c r="L16" s="29"/>
    </row>
    <row r="17" spans="1:12" s="50" customFormat="1" ht="11.25" customHeight="1">
      <c r="A17" s="640" t="s">
        <v>663</v>
      </c>
      <c r="B17" s="642" t="s">
        <v>662</v>
      </c>
      <c r="C17" s="508">
        <v>6403.5734300000004</v>
      </c>
      <c r="D17" s="508">
        <v>0</v>
      </c>
      <c r="E17" s="508">
        <v>0</v>
      </c>
      <c r="F17" s="508">
        <v>6403.5734300000004</v>
      </c>
      <c r="G17" s="642" t="s">
        <v>664</v>
      </c>
      <c r="H17" s="508">
        <v>6503.9487900000004</v>
      </c>
      <c r="I17" s="508">
        <v>0</v>
      </c>
      <c r="J17" s="508">
        <v>0</v>
      </c>
      <c r="K17" s="508">
        <v>6503.9487900000004</v>
      </c>
      <c r="L17" s="29"/>
    </row>
    <row r="18" spans="1:12" s="50" customFormat="1" ht="11.25" customHeight="1">
      <c r="A18" s="640" t="s">
        <v>665</v>
      </c>
      <c r="B18" s="642" t="s">
        <v>666</v>
      </c>
      <c r="C18" s="508">
        <v>6404.0345699999998</v>
      </c>
      <c r="D18" s="508">
        <v>0</v>
      </c>
      <c r="E18" s="508">
        <v>0</v>
      </c>
      <c r="F18" s="508">
        <v>6404.0345699999998</v>
      </c>
      <c r="G18" s="642" t="s">
        <v>652</v>
      </c>
      <c r="H18" s="508">
        <v>6445.1055100000003</v>
      </c>
      <c r="I18" s="508">
        <v>0</v>
      </c>
      <c r="J18" s="508">
        <v>0</v>
      </c>
      <c r="K18" s="508">
        <v>6445.1055100000003</v>
      </c>
      <c r="L18" s="29"/>
    </row>
    <row r="19" spans="1:12" s="50" customFormat="1" ht="11.25" customHeight="1">
      <c r="A19" s="640" t="s">
        <v>667</v>
      </c>
      <c r="B19" s="642" t="s">
        <v>668</v>
      </c>
      <c r="C19" s="818">
        <v>6367.2403899999999</v>
      </c>
      <c r="D19" s="818">
        <v>0</v>
      </c>
      <c r="E19" s="818">
        <v>0</v>
      </c>
      <c r="F19" s="818">
        <v>6367.2403899999999</v>
      </c>
      <c r="G19" s="819" t="s">
        <v>652</v>
      </c>
      <c r="H19" s="818">
        <v>6498.48207</v>
      </c>
      <c r="I19" s="818">
        <v>0</v>
      </c>
      <c r="J19" s="818">
        <v>0</v>
      </c>
      <c r="K19" s="818">
        <v>6498.48207</v>
      </c>
      <c r="L19" s="29"/>
    </row>
    <row r="20" spans="1:12" s="50" customFormat="1" ht="11.25" customHeight="1">
      <c r="A20" s="640" t="s">
        <v>669</v>
      </c>
      <c r="B20" s="642" t="s">
        <v>670</v>
      </c>
      <c r="C20" s="818">
        <v>6420.9671900000003</v>
      </c>
      <c r="D20" s="818">
        <v>0</v>
      </c>
      <c r="E20" s="818">
        <v>0</v>
      </c>
      <c r="F20" s="818">
        <v>6420.9671900000003</v>
      </c>
      <c r="G20" s="819" t="s">
        <v>652</v>
      </c>
      <c r="H20" s="818">
        <v>6384.2773100000004</v>
      </c>
      <c r="I20" s="818">
        <v>0</v>
      </c>
      <c r="J20" s="818">
        <v>0</v>
      </c>
      <c r="K20" s="818">
        <v>6384.2773100000004</v>
      </c>
      <c r="L20" s="31"/>
    </row>
    <row r="21" spans="1:12" s="50" customFormat="1" ht="11.25" customHeight="1">
      <c r="A21" s="640" t="s">
        <v>671</v>
      </c>
      <c r="B21" s="642" t="s">
        <v>651</v>
      </c>
      <c r="C21" s="818">
        <v>6081.8324499999999</v>
      </c>
      <c r="D21" s="818">
        <v>0</v>
      </c>
      <c r="E21" s="818">
        <v>0</v>
      </c>
      <c r="F21" s="818">
        <v>6081.8324499999999</v>
      </c>
      <c r="G21" s="819" t="s">
        <v>657</v>
      </c>
      <c r="H21" s="818">
        <v>6370.1531000000004</v>
      </c>
      <c r="I21" s="818">
        <v>0</v>
      </c>
      <c r="J21" s="818">
        <v>0</v>
      </c>
      <c r="K21" s="818">
        <v>6370.1531000000004</v>
      </c>
      <c r="L21" s="29"/>
    </row>
    <row r="22" spans="1:12" s="50" customFormat="1" ht="11.25" customHeight="1">
      <c r="A22" s="640" t="s">
        <v>672</v>
      </c>
      <c r="B22" s="642" t="s">
        <v>659</v>
      </c>
      <c r="C22" s="818">
        <v>5621.5783600000004</v>
      </c>
      <c r="D22" s="818">
        <v>0</v>
      </c>
      <c r="E22" s="818">
        <v>0</v>
      </c>
      <c r="F22" s="818">
        <v>5621.5783600000004</v>
      </c>
      <c r="G22" s="819" t="s">
        <v>660</v>
      </c>
      <c r="H22" s="818">
        <v>6263.8150699999997</v>
      </c>
      <c r="I22" s="818">
        <v>0</v>
      </c>
      <c r="J22" s="818">
        <v>0</v>
      </c>
      <c r="K22" s="818">
        <v>6263.8150699999997</v>
      </c>
      <c r="L22" s="29"/>
    </row>
    <row r="23" spans="1:12" s="50" customFormat="1" ht="11.25" customHeight="1">
      <c r="A23" s="640" t="s">
        <v>673</v>
      </c>
      <c r="B23" s="642" t="s">
        <v>668</v>
      </c>
      <c r="C23" s="818">
        <v>6287.9690600000004</v>
      </c>
      <c r="D23" s="818">
        <v>0</v>
      </c>
      <c r="E23" s="818">
        <v>0</v>
      </c>
      <c r="F23" s="818">
        <v>6287.9690600000004</v>
      </c>
      <c r="G23" s="819" t="s">
        <v>674</v>
      </c>
      <c r="H23" s="818">
        <v>6411.2622600000004</v>
      </c>
      <c r="I23" s="818">
        <v>0</v>
      </c>
      <c r="J23" s="818">
        <v>0</v>
      </c>
      <c r="K23" s="818">
        <v>6411.2622600000004</v>
      </c>
      <c r="L23" s="29"/>
    </row>
    <row r="24" spans="1:12" s="50" customFormat="1" ht="11.25" customHeight="1">
      <c r="A24" s="640" t="s">
        <v>675</v>
      </c>
      <c r="B24" s="642" t="s">
        <v>666</v>
      </c>
      <c r="C24" s="818">
        <v>6580.9684699999998</v>
      </c>
      <c r="D24" s="818">
        <v>0</v>
      </c>
      <c r="E24" s="818">
        <v>0</v>
      </c>
      <c r="F24" s="818">
        <v>6580.9684699999998</v>
      </c>
      <c r="G24" s="819" t="s">
        <v>674</v>
      </c>
      <c r="H24" s="818">
        <v>6526.4669100000001</v>
      </c>
      <c r="I24" s="818">
        <v>0</v>
      </c>
      <c r="J24" s="818">
        <v>0</v>
      </c>
      <c r="K24" s="818">
        <v>6526.4669100000001</v>
      </c>
      <c r="L24" s="29"/>
    </row>
    <row r="25" spans="1:12" s="50" customFormat="1" ht="11.25" customHeight="1">
      <c r="A25" s="640" t="s">
        <v>676</v>
      </c>
      <c r="B25" s="642" t="s">
        <v>666</v>
      </c>
      <c r="C25" s="818">
        <v>6561.8737700000001</v>
      </c>
      <c r="D25" s="818">
        <v>0</v>
      </c>
      <c r="E25" s="818">
        <v>0</v>
      </c>
      <c r="F25" s="818">
        <v>6561.8737700000001</v>
      </c>
      <c r="G25" s="819" t="s">
        <v>664</v>
      </c>
      <c r="H25" s="818">
        <v>6575.0080600000001</v>
      </c>
      <c r="I25" s="818">
        <v>0</v>
      </c>
      <c r="J25" s="818">
        <v>0</v>
      </c>
      <c r="K25" s="818">
        <v>6575.0080600000001</v>
      </c>
      <c r="L25" s="29"/>
    </row>
    <row r="26" spans="1:12" s="50" customFormat="1" ht="11.25" customHeight="1">
      <c r="A26" s="640" t="s">
        <v>677</v>
      </c>
      <c r="B26" s="642" t="s">
        <v>666</v>
      </c>
      <c r="C26" s="508">
        <v>6604.0282800000004</v>
      </c>
      <c r="D26" s="508">
        <v>0</v>
      </c>
      <c r="E26" s="508">
        <v>0</v>
      </c>
      <c r="F26" s="508">
        <v>6604.0282800000004</v>
      </c>
      <c r="G26" s="642" t="s">
        <v>674</v>
      </c>
      <c r="H26" s="508">
        <v>6601.9739</v>
      </c>
      <c r="I26" s="508">
        <v>0</v>
      </c>
      <c r="J26" s="508">
        <v>0</v>
      </c>
      <c r="K26" s="508">
        <v>6601.9739</v>
      </c>
      <c r="L26" s="29"/>
    </row>
    <row r="27" spans="1:12" s="50" customFormat="1" ht="11.25" customHeight="1">
      <c r="A27" s="640" t="s">
        <v>678</v>
      </c>
      <c r="B27" s="642" t="s">
        <v>666</v>
      </c>
      <c r="C27" s="509">
        <v>6669.8917899999997</v>
      </c>
      <c r="D27" s="509">
        <v>0</v>
      </c>
      <c r="E27" s="509">
        <v>0</v>
      </c>
      <c r="F27" s="509">
        <v>6669.8917899999997</v>
      </c>
      <c r="G27" s="642" t="s">
        <v>674</v>
      </c>
      <c r="H27" s="508">
        <v>6569.7002300000004</v>
      </c>
      <c r="I27" s="508">
        <v>0</v>
      </c>
      <c r="J27" s="508">
        <v>0</v>
      </c>
      <c r="K27" s="508">
        <v>6569.7002300000004</v>
      </c>
      <c r="L27" s="29"/>
    </row>
    <row r="28" spans="1:12" s="50" customFormat="1" ht="11.25" customHeight="1">
      <c r="A28" s="640" t="s">
        <v>679</v>
      </c>
      <c r="B28" s="642" t="s">
        <v>666</v>
      </c>
      <c r="C28" s="508">
        <v>6481.1976299999997</v>
      </c>
      <c r="D28" s="508">
        <v>0</v>
      </c>
      <c r="E28" s="508">
        <v>0</v>
      </c>
      <c r="F28" s="508">
        <v>6481.1976299999997</v>
      </c>
      <c r="G28" s="642" t="s">
        <v>674</v>
      </c>
      <c r="H28" s="509">
        <v>6639.6932900000002</v>
      </c>
      <c r="I28" s="509">
        <v>0</v>
      </c>
      <c r="J28" s="509">
        <v>0</v>
      </c>
      <c r="K28" s="509">
        <v>6639.6932900000002</v>
      </c>
      <c r="L28" s="39"/>
    </row>
    <row r="29" spans="1:12" s="50" customFormat="1" ht="11.25" customHeight="1">
      <c r="A29" s="640" t="s">
        <v>680</v>
      </c>
      <c r="B29" s="642" t="s">
        <v>659</v>
      </c>
      <c r="C29" s="508">
        <v>5687.2127600000003</v>
      </c>
      <c r="D29" s="508">
        <v>0</v>
      </c>
      <c r="E29" s="508">
        <v>0</v>
      </c>
      <c r="F29" s="508">
        <v>5687.2127600000003</v>
      </c>
      <c r="G29" s="642" t="s">
        <v>657</v>
      </c>
      <c r="H29" s="508">
        <v>6370.9532099999997</v>
      </c>
      <c r="I29" s="508">
        <v>0</v>
      </c>
      <c r="J29" s="508">
        <v>0</v>
      </c>
      <c r="K29" s="508">
        <v>6370.9532099999997</v>
      </c>
      <c r="L29" s="29"/>
    </row>
    <row r="30" spans="1:12" s="50" customFormat="1" ht="11.25" customHeight="1">
      <c r="A30" s="640" t="s">
        <v>681</v>
      </c>
      <c r="B30" s="642" t="s">
        <v>651</v>
      </c>
      <c r="C30" s="508">
        <v>6599.4154799999997</v>
      </c>
      <c r="D30" s="508">
        <v>0</v>
      </c>
      <c r="E30" s="508">
        <v>0</v>
      </c>
      <c r="F30" s="508">
        <v>6599.4154799999997</v>
      </c>
      <c r="G30" s="642" t="s">
        <v>652</v>
      </c>
      <c r="H30" s="508">
        <v>6590.0282500000003</v>
      </c>
      <c r="I30" s="508">
        <v>0</v>
      </c>
      <c r="J30" s="508">
        <v>0</v>
      </c>
      <c r="K30" s="508">
        <v>6590.0282500000003</v>
      </c>
      <c r="L30" s="29"/>
    </row>
    <row r="31" spans="1:12" s="50" customFormat="1" ht="11.25" customHeight="1">
      <c r="A31" s="640" t="s">
        <v>682</v>
      </c>
      <c r="B31" s="642" t="s">
        <v>656</v>
      </c>
      <c r="C31" s="508">
        <v>6424.2618599999996</v>
      </c>
      <c r="D31" s="508">
        <v>0</v>
      </c>
      <c r="E31" s="508">
        <v>0</v>
      </c>
      <c r="F31" s="508">
        <v>6424.2618599999996</v>
      </c>
      <c r="G31" s="642" t="s">
        <v>652</v>
      </c>
      <c r="H31" s="508">
        <v>6482.0729499999998</v>
      </c>
      <c r="I31" s="508">
        <v>0</v>
      </c>
      <c r="J31" s="508">
        <v>0</v>
      </c>
      <c r="K31" s="508">
        <v>6482.0729499999998</v>
      </c>
      <c r="L31" s="20"/>
    </row>
    <row r="32" spans="1:12" s="50" customFormat="1" ht="11.25" customHeight="1">
      <c r="A32" s="640" t="s">
        <v>683</v>
      </c>
      <c r="B32" s="642" t="s">
        <v>662</v>
      </c>
      <c r="C32" s="508">
        <v>6498.9611999999997</v>
      </c>
      <c r="D32" s="508">
        <v>0</v>
      </c>
      <c r="E32" s="508">
        <v>0</v>
      </c>
      <c r="F32" s="508">
        <v>6498.9611999999997</v>
      </c>
      <c r="G32" s="642" t="s">
        <v>654</v>
      </c>
      <c r="H32" s="508">
        <v>6539.9940100000003</v>
      </c>
      <c r="I32" s="508">
        <v>0</v>
      </c>
      <c r="J32" s="508">
        <v>0</v>
      </c>
      <c r="K32" s="508">
        <v>6539.9940100000003</v>
      </c>
      <c r="L32" s="22"/>
    </row>
    <row r="33" spans="1:12" s="50" customFormat="1" ht="11.25" customHeight="1">
      <c r="A33" s="640" t="s">
        <v>684</v>
      </c>
      <c r="B33" s="642" t="s">
        <v>666</v>
      </c>
      <c r="C33" s="508">
        <v>6522.7689399999999</v>
      </c>
      <c r="D33" s="508">
        <v>0</v>
      </c>
      <c r="E33" s="508">
        <v>0</v>
      </c>
      <c r="F33" s="508">
        <v>6522.7689399999999</v>
      </c>
      <c r="G33" s="642" t="s">
        <v>674</v>
      </c>
      <c r="H33" s="508">
        <v>6542.9959799999997</v>
      </c>
      <c r="I33" s="508">
        <v>0</v>
      </c>
      <c r="J33" s="508">
        <v>0</v>
      </c>
      <c r="K33" s="508">
        <v>6542.9959799999997</v>
      </c>
      <c r="L33" s="20"/>
    </row>
    <row r="34" spans="1:12" s="50" customFormat="1" ht="11.25" customHeight="1">
      <c r="A34" s="640" t="s">
        <v>685</v>
      </c>
      <c r="B34" s="642" t="s">
        <v>670</v>
      </c>
      <c r="C34" s="508">
        <v>6575.8819100000001</v>
      </c>
      <c r="D34" s="508">
        <v>0</v>
      </c>
      <c r="E34" s="508">
        <v>0</v>
      </c>
      <c r="F34" s="508">
        <v>6575.8819100000001</v>
      </c>
      <c r="G34" s="642" t="s">
        <v>674</v>
      </c>
      <c r="H34" s="508">
        <v>6539.4936699999998</v>
      </c>
      <c r="I34" s="508">
        <v>0</v>
      </c>
      <c r="J34" s="508">
        <v>0</v>
      </c>
      <c r="K34" s="508">
        <v>6539.4936699999998</v>
      </c>
      <c r="L34" s="20"/>
    </row>
    <row r="35" spans="1:12" s="50" customFormat="1" ht="11.25" customHeight="1">
      <c r="A35" s="640" t="s">
        <v>686</v>
      </c>
      <c r="B35" s="642" t="s">
        <v>651</v>
      </c>
      <c r="C35" s="508">
        <v>6485.3835900000004</v>
      </c>
      <c r="D35" s="508">
        <v>0</v>
      </c>
      <c r="E35" s="508">
        <v>0</v>
      </c>
      <c r="F35" s="508">
        <v>6485.3835900000004</v>
      </c>
      <c r="G35" s="642" t="s">
        <v>660</v>
      </c>
      <c r="H35" s="508">
        <v>6468.7186300000003</v>
      </c>
      <c r="I35" s="508">
        <v>0</v>
      </c>
      <c r="J35" s="508">
        <v>0</v>
      </c>
      <c r="K35" s="508">
        <v>6468.7186300000003</v>
      </c>
      <c r="L35" s="29"/>
    </row>
    <row r="36" spans="1:12" s="50" customFormat="1" ht="11.25" customHeight="1">
      <c r="A36" s="640" t="s">
        <v>687</v>
      </c>
      <c r="B36" s="642" t="s">
        <v>659</v>
      </c>
      <c r="C36" s="508">
        <v>5690.4013699999996</v>
      </c>
      <c r="D36" s="508">
        <v>0</v>
      </c>
      <c r="E36" s="508">
        <v>0</v>
      </c>
      <c r="F36" s="508">
        <v>5690.4013699999996</v>
      </c>
      <c r="G36" s="642" t="s">
        <v>660</v>
      </c>
      <c r="H36" s="508">
        <v>6330.5305500000004</v>
      </c>
      <c r="I36" s="508">
        <v>0</v>
      </c>
      <c r="J36" s="508">
        <v>0</v>
      </c>
      <c r="K36" s="508">
        <v>6330.5305500000004</v>
      </c>
      <c r="L36" s="29"/>
    </row>
    <row r="37" spans="1:12" s="50" customFormat="1" ht="11.25" customHeight="1">
      <c r="A37" s="640" t="s">
        <v>688</v>
      </c>
      <c r="B37" s="642" t="s">
        <v>666</v>
      </c>
      <c r="C37" s="508">
        <v>6542.4710299999997</v>
      </c>
      <c r="D37" s="508">
        <v>0</v>
      </c>
      <c r="E37" s="508">
        <v>0</v>
      </c>
      <c r="F37" s="508">
        <v>6542.4710299999997</v>
      </c>
      <c r="G37" s="642" t="s">
        <v>652</v>
      </c>
      <c r="H37" s="508">
        <v>6598.5908200000003</v>
      </c>
      <c r="I37" s="508">
        <v>0</v>
      </c>
      <c r="J37" s="508">
        <v>0</v>
      </c>
      <c r="K37" s="508">
        <v>6598.5908200000003</v>
      </c>
      <c r="L37" s="29"/>
    </row>
    <row r="38" spans="1:12" s="50" customFormat="1" ht="11.25" customHeight="1">
      <c r="A38" s="640" t="s">
        <v>689</v>
      </c>
      <c r="B38" s="642" t="s">
        <v>651</v>
      </c>
      <c r="C38" s="508">
        <v>6618.6707500000002</v>
      </c>
      <c r="D38" s="508">
        <v>0</v>
      </c>
      <c r="E38" s="508">
        <v>0</v>
      </c>
      <c r="F38" s="508">
        <v>6618.6707500000002</v>
      </c>
      <c r="G38" s="642" t="s">
        <v>654</v>
      </c>
      <c r="H38" s="508">
        <v>6578.8541699999996</v>
      </c>
      <c r="I38" s="508">
        <v>0</v>
      </c>
      <c r="J38" s="508">
        <v>0</v>
      </c>
      <c r="K38" s="508">
        <v>6578.8541699999996</v>
      </c>
      <c r="L38" s="29"/>
    </row>
    <row r="39" spans="1:12" s="50" customFormat="1" ht="11.25" customHeight="1">
      <c r="A39" s="640" t="s">
        <v>690</v>
      </c>
      <c r="B39" s="642" t="s">
        <v>691</v>
      </c>
      <c r="C39" s="508">
        <v>6628.9839400000001</v>
      </c>
      <c r="D39" s="508">
        <v>0</v>
      </c>
      <c r="E39" s="508">
        <v>0</v>
      </c>
      <c r="F39" s="508">
        <v>6628.9839400000001</v>
      </c>
      <c r="G39" s="642" t="s">
        <v>652</v>
      </c>
      <c r="H39" s="508">
        <v>6583.9677499999998</v>
      </c>
      <c r="I39" s="508">
        <v>0</v>
      </c>
      <c r="J39" s="508">
        <v>0</v>
      </c>
      <c r="K39" s="508">
        <v>6583.9677499999998</v>
      </c>
      <c r="L39" s="29"/>
    </row>
    <row r="40" spans="1:12" s="50" customFormat="1" ht="11.25" customHeight="1">
      <c r="A40" s="640" t="s">
        <v>692</v>
      </c>
      <c r="B40" s="642" t="s">
        <v>691</v>
      </c>
      <c r="C40" s="508">
        <v>5871.9214300000003</v>
      </c>
      <c r="D40" s="508">
        <v>0</v>
      </c>
      <c r="E40" s="508">
        <v>0</v>
      </c>
      <c r="F40" s="508">
        <v>5871.9214300000003</v>
      </c>
      <c r="G40" s="642" t="s">
        <v>652</v>
      </c>
      <c r="H40" s="508">
        <v>6327.8897399999996</v>
      </c>
      <c r="I40" s="508">
        <v>0</v>
      </c>
      <c r="J40" s="508">
        <v>0</v>
      </c>
      <c r="K40" s="508">
        <v>6327.8897399999996</v>
      </c>
      <c r="L40" s="29"/>
    </row>
    <row r="41" spans="1:12" s="50" customFormat="1" ht="11.25" customHeight="1">
      <c r="A41" s="640" t="s">
        <v>693</v>
      </c>
      <c r="B41" s="642" t="s">
        <v>659</v>
      </c>
      <c r="C41" s="508">
        <v>5455.40679</v>
      </c>
      <c r="D41" s="508">
        <v>0</v>
      </c>
      <c r="E41" s="508">
        <v>0</v>
      </c>
      <c r="F41" s="508">
        <v>5455.40679</v>
      </c>
      <c r="G41" s="642" t="s">
        <v>660</v>
      </c>
      <c r="H41" s="508">
        <v>5951.8251899999996</v>
      </c>
      <c r="I41" s="508">
        <v>0</v>
      </c>
      <c r="J41" s="508">
        <v>0</v>
      </c>
      <c r="K41" s="508">
        <v>5951.8251899999996</v>
      </c>
      <c r="L41" s="29"/>
    </row>
    <row r="42" spans="1:12" s="50" customFormat="1" ht="11.25" customHeight="1">
      <c r="A42" s="640" t="s">
        <v>694</v>
      </c>
      <c r="B42" s="642" t="s">
        <v>651</v>
      </c>
      <c r="C42" s="508">
        <v>5850.58824</v>
      </c>
      <c r="D42" s="508">
        <v>0</v>
      </c>
      <c r="E42" s="508">
        <v>0</v>
      </c>
      <c r="F42" s="508">
        <v>5850.58824</v>
      </c>
      <c r="G42" s="642" t="s">
        <v>674</v>
      </c>
      <c r="H42" s="508">
        <v>6156.1953599999997</v>
      </c>
      <c r="I42" s="508">
        <v>0</v>
      </c>
      <c r="J42" s="508">
        <v>0</v>
      </c>
      <c r="K42" s="508">
        <v>6156.1953599999997</v>
      </c>
      <c r="L42" s="29"/>
    </row>
    <row r="43" spans="1:12" s="50" customFormat="1" ht="11.25" customHeight="1">
      <c r="A43" s="275"/>
      <c r="B43" s="275"/>
      <c r="C43" s="275"/>
      <c r="D43" s="275"/>
      <c r="E43" s="275"/>
      <c r="F43" s="275"/>
      <c r="G43" s="275"/>
      <c r="H43" s="275"/>
      <c r="I43" s="275"/>
      <c r="J43" s="275"/>
      <c r="K43" s="277"/>
      <c r="L43" s="29"/>
    </row>
    <row r="44" spans="1:12" s="50" customFormat="1" ht="11.25" customHeight="1">
      <c r="A44" s="275"/>
      <c r="B44" s="275"/>
      <c r="C44" s="275"/>
      <c r="D44" s="275"/>
      <c r="E44" s="275"/>
      <c r="F44" s="275"/>
      <c r="G44" s="275"/>
      <c r="H44" s="275"/>
      <c r="I44" s="275"/>
      <c r="J44" s="275"/>
      <c r="K44" s="277"/>
      <c r="L44" s="29"/>
    </row>
    <row r="45" spans="1:12" s="50" customFormat="1" ht="11.25" customHeight="1">
      <c r="A45" s="275"/>
      <c r="B45" s="275"/>
      <c r="C45" s="275"/>
      <c r="D45" s="275"/>
      <c r="E45" s="275"/>
      <c r="F45" s="275"/>
      <c r="G45" s="275"/>
      <c r="H45" s="275"/>
      <c r="I45" s="275"/>
      <c r="J45" s="275"/>
      <c r="K45" s="277"/>
      <c r="L45" s="29"/>
    </row>
    <row r="46" spans="1:12" s="50" customFormat="1" ht="11.25" customHeight="1">
      <c r="A46" s="275"/>
      <c r="B46" s="275"/>
      <c r="C46" s="275"/>
      <c r="D46" s="275"/>
      <c r="E46" s="275"/>
      <c r="F46" s="275"/>
      <c r="G46" s="275"/>
      <c r="H46" s="275"/>
      <c r="I46" s="275"/>
      <c r="J46" s="275"/>
      <c r="K46" s="277"/>
      <c r="L46" s="29"/>
    </row>
    <row r="47" spans="1:12" s="50" customFormat="1" ht="11.25" customHeight="1">
      <c r="A47" s="275"/>
      <c r="B47" s="275"/>
      <c r="C47" s="275"/>
      <c r="D47" s="275"/>
      <c r="E47" s="275"/>
      <c r="F47" s="275"/>
      <c r="G47" s="275"/>
      <c r="H47" s="275"/>
      <c r="I47" s="275"/>
      <c r="J47" s="275"/>
      <c r="K47" s="277"/>
      <c r="L47" s="29"/>
    </row>
    <row r="48" spans="1:12" s="50" customFormat="1" ht="11.25" customHeight="1">
      <c r="A48" s="275"/>
      <c r="B48" s="275"/>
      <c r="C48" s="275"/>
      <c r="D48" s="275"/>
      <c r="E48" s="275"/>
      <c r="F48" s="275"/>
      <c r="G48" s="275"/>
      <c r="H48" s="275"/>
      <c r="I48" s="275"/>
      <c r="J48" s="275"/>
      <c r="K48" s="277"/>
      <c r="L48" s="29"/>
    </row>
    <row r="49" spans="1:12" s="50" customFormat="1" ht="11.25" customHeight="1">
      <c r="A49" s="275"/>
      <c r="B49" s="275"/>
      <c r="C49" s="275"/>
      <c r="D49" s="275"/>
      <c r="E49" s="275"/>
      <c r="F49" s="275"/>
      <c r="G49" s="275"/>
      <c r="H49" s="275"/>
      <c r="I49" s="275"/>
      <c r="J49" s="275"/>
      <c r="K49" s="279"/>
      <c r="L49" s="58"/>
    </row>
    <row r="50" spans="1:12" s="50" customFormat="1" ht="11.25" customHeight="1">
      <c r="A50" s="275"/>
      <c r="B50" s="275"/>
      <c r="C50" s="275"/>
      <c r="D50" s="275"/>
      <c r="E50" s="275"/>
      <c r="F50" s="275"/>
      <c r="G50" s="275"/>
      <c r="H50" s="275"/>
      <c r="I50" s="275"/>
      <c r="J50" s="275"/>
      <c r="K50" s="279"/>
      <c r="L50" s="59"/>
    </row>
    <row r="51" spans="1:12" s="50" customFormat="1" ht="11.25" customHeight="1">
      <c r="A51" s="275"/>
      <c r="B51" s="275"/>
      <c r="C51" s="275"/>
      <c r="D51" s="275"/>
      <c r="E51" s="275"/>
      <c r="F51" s="275"/>
      <c r="G51" s="275"/>
      <c r="H51" s="275"/>
      <c r="I51" s="275"/>
      <c r="J51" s="275"/>
      <c r="K51" s="279"/>
      <c r="L51" s="59"/>
    </row>
    <row r="52" spans="1:12" s="50" customFormat="1" ht="11.25" customHeight="1">
      <c r="A52" s="275"/>
      <c r="B52" s="275"/>
      <c r="C52" s="275"/>
      <c r="D52" s="275"/>
      <c r="E52" s="275"/>
      <c r="F52" s="275"/>
      <c r="G52" s="275"/>
      <c r="H52" s="275"/>
      <c r="I52" s="275"/>
      <c r="J52" s="275"/>
      <c r="K52" s="277"/>
    </row>
    <row r="53" spans="1:12" s="50" customFormat="1" ht="11.25" customHeight="1">
      <c r="A53" s="275"/>
      <c r="B53" s="275"/>
      <c r="C53" s="275"/>
      <c r="D53" s="275"/>
      <c r="E53" s="275"/>
      <c r="F53" s="275"/>
      <c r="G53" s="275"/>
      <c r="H53" s="275"/>
      <c r="I53" s="275"/>
      <c r="J53" s="275"/>
      <c r="K53" s="277"/>
    </row>
    <row r="54" spans="1:12" s="50" customFormat="1" ht="12.75">
      <c r="A54" s="275"/>
      <c r="B54" s="275"/>
      <c r="C54" s="275"/>
      <c r="D54" s="275"/>
      <c r="E54" s="275"/>
      <c r="F54" s="275"/>
      <c r="G54" s="275"/>
      <c r="H54" s="275"/>
      <c r="I54" s="275"/>
      <c r="J54" s="275"/>
      <c r="K54" s="277"/>
    </row>
    <row r="55" spans="1:12" s="50" customFormat="1" ht="12.75">
      <c r="A55" s="275"/>
      <c r="B55" s="275"/>
      <c r="C55" s="275"/>
      <c r="D55" s="275"/>
      <c r="E55" s="275"/>
      <c r="F55" s="275"/>
      <c r="G55" s="275"/>
      <c r="H55" s="275"/>
      <c r="I55" s="275"/>
      <c r="J55" s="275"/>
      <c r="K55" s="277"/>
    </row>
    <row r="56" spans="1:12" s="50" customFormat="1" ht="12.75">
      <c r="A56" s="275"/>
      <c r="B56" s="275"/>
      <c r="C56" s="275"/>
      <c r="D56" s="275"/>
      <c r="E56" s="275"/>
      <c r="F56" s="275"/>
      <c r="G56" s="275"/>
      <c r="H56" s="275"/>
      <c r="I56" s="275"/>
      <c r="J56" s="275"/>
      <c r="K56" s="277"/>
    </row>
    <row r="57" spans="1:12" s="50" customFormat="1" ht="12.75">
      <c r="A57" s="275"/>
      <c r="B57" s="275"/>
      <c r="C57" s="275"/>
      <c r="D57" s="275"/>
      <c r="E57" s="275"/>
      <c r="F57" s="275"/>
      <c r="G57" s="275"/>
      <c r="H57" s="275"/>
      <c r="I57" s="275"/>
      <c r="J57" s="275"/>
      <c r="K57" s="277"/>
    </row>
    <row r="58" spans="1:12" s="50" customFormat="1" ht="12.75">
      <c r="A58" s="275"/>
      <c r="B58" s="275"/>
      <c r="C58" s="275"/>
      <c r="D58" s="275"/>
      <c r="E58" s="275"/>
      <c r="F58" s="275"/>
      <c r="G58" s="275"/>
      <c r="H58" s="275"/>
      <c r="I58" s="275"/>
      <c r="J58" s="275"/>
      <c r="K58" s="277"/>
    </row>
    <row r="59" spans="1:12" s="50" customFormat="1" ht="12.75">
      <c r="A59" s="275"/>
      <c r="B59" s="132"/>
      <c r="C59" s="132"/>
      <c r="D59" s="132"/>
      <c r="E59" s="132"/>
      <c r="F59" s="132"/>
      <c r="G59" s="132"/>
      <c r="H59" s="132"/>
      <c r="I59" s="132"/>
      <c r="J59" s="132"/>
      <c r="K59" s="277"/>
    </row>
    <row r="60" spans="1:12" s="50" customFormat="1" ht="12.75">
      <c r="A60" s="275"/>
      <c r="B60" s="132"/>
      <c r="C60" s="132"/>
      <c r="D60" s="132"/>
      <c r="E60" s="132"/>
      <c r="F60" s="132"/>
      <c r="G60" s="132"/>
      <c r="H60" s="132"/>
      <c r="I60" s="132"/>
      <c r="J60" s="132"/>
      <c r="K60" s="277"/>
    </row>
    <row r="61" spans="1:12" s="50" customFormat="1" ht="12.75">
      <c r="A61" s="275"/>
      <c r="B61" s="132"/>
      <c r="C61" s="132"/>
      <c r="D61" s="132"/>
      <c r="E61" s="132"/>
      <c r="F61" s="132"/>
      <c r="G61" s="132"/>
      <c r="H61" s="132"/>
      <c r="I61" s="132"/>
      <c r="J61" s="132"/>
      <c r="K61" s="277"/>
    </row>
    <row r="62" spans="1:12" s="50" customFormat="1" ht="12.75">
      <c r="A62" s="275"/>
      <c r="B62" s="132"/>
      <c r="C62" s="132"/>
      <c r="D62" s="132"/>
      <c r="E62" s="132"/>
      <c r="F62" s="132"/>
      <c r="G62" s="132"/>
      <c r="H62" s="132"/>
      <c r="I62" s="132"/>
      <c r="J62" s="132"/>
      <c r="K62" s="277"/>
    </row>
    <row r="63" spans="1:12" s="50" customFormat="1" ht="12.75">
      <c r="A63" s="275"/>
      <c r="B63" s="132"/>
      <c r="C63" s="132"/>
      <c r="D63" s="132"/>
      <c r="E63" s="132"/>
      <c r="F63" s="132"/>
      <c r="G63" s="132"/>
      <c r="H63" s="132"/>
      <c r="I63" s="132"/>
      <c r="J63" s="132"/>
      <c r="K63" s="277"/>
    </row>
    <row r="64" spans="1:12" s="50" customFormat="1" ht="12.75">
      <c r="A64" s="275"/>
      <c r="B64" s="276"/>
      <c r="C64" s="276"/>
      <c r="D64" s="276"/>
      <c r="E64" s="276"/>
      <c r="F64" s="276"/>
      <c r="G64" s="276"/>
      <c r="H64" s="276"/>
      <c r="I64" s="276"/>
      <c r="J64" s="276"/>
      <c r="K64" s="277"/>
    </row>
    <row r="65" spans="1:11" s="50" customFormat="1" ht="12.75">
      <c r="A65" s="275"/>
      <c r="B65" s="276"/>
      <c r="C65" s="276"/>
      <c r="D65" s="276"/>
      <c r="E65" s="276"/>
      <c r="F65" s="276"/>
      <c r="G65" s="276"/>
      <c r="H65" s="276"/>
      <c r="I65" s="276"/>
      <c r="J65" s="276"/>
      <c r="K65" s="277"/>
    </row>
    <row r="66" spans="1:11" s="50" customFormat="1" ht="12.75">
      <c r="A66" s="275"/>
      <c r="B66" s="280"/>
      <c r="C66" s="277"/>
      <c r="D66" s="277"/>
      <c r="E66" s="277"/>
      <c r="F66" s="277"/>
      <c r="G66" s="276"/>
      <c r="H66" s="276"/>
      <c r="I66" s="276"/>
      <c r="J66" s="276"/>
      <c r="K66" s="277"/>
    </row>
    <row r="67" spans="1:11" s="50" customFormat="1" ht="12.75">
      <c r="A67" s="281"/>
      <c r="B67" s="282"/>
      <c r="C67" s="282"/>
      <c r="D67" s="282"/>
      <c r="E67" s="282"/>
      <c r="F67" s="282"/>
      <c r="G67" s="282"/>
      <c r="H67" s="276"/>
      <c r="I67" s="276"/>
      <c r="J67" s="276"/>
      <c r="K67" s="277"/>
    </row>
    <row r="68" spans="1:11" s="50" customFormat="1" ht="12.75">
      <c r="A68" s="281"/>
      <c r="B68" s="282"/>
      <c r="C68" s="282"/>
      <c r="D68" s="282"/>
      <c r="E68" s="282"/>
      <c r="F68" s="282"/>
      <c r="G68" s="282"/>
      <c r="H68" s="276"/>
      <c r="I68" s="276"/>
      <c r="J68" s="276"/>
      <c r="K68" s="276"/>
    </row>
    <row r="69" spans="1:11" s="50" customFormat="1" ht="12.75">
      <c r="A69" s="281"/>
      <c r="B69" s="282"/>
      <c r="C69" s="282"/>
      <c r="D69" s="282"/>
      <c r="E69" s="282"/>
      <c r="F69" s="282"/>
      <c r="G69" s="282"/>
      <c r="H69" s="276"/>
      <c r="I69" s="276"/>
      <c r="J69" s="276"/>
      <c r="K69" s="276"/>
    </row>
  </sheetData>
  <mergeCells count="3">
    <mergeCell ref="A9:A11"/>
    <mergeCell ref="B9:F9"/>
    <mergeCell ref="G9:K9"/>
  </mergeCells>
  <pageMargins left="0.7" right="0.7" top="0.86956521739130432" bottom="0.61458333333333337" header="0.3" footer="0.3"/>
  <pageSetup orientation="portrait" r:id="rId1"/>
  <headerFooter>
    <oddHeader>&amp;R&amp;7Informe de la Operación Mensual - Marzo 2018
INFSGI-MES-03-2018
10/04/2018
Versión: 01</oddHeader>
    <oddFooter>&amp;L&amp;7COES SINAC, 2018
&amp;C24&amp;R&amp;7Dirección Ejecutiva
Sub Dirección de Gestión de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E39E0-705A-4D89-9F74-B7CD13CD2C0A}">
  <sheetPr>
    <tabColor theme="4"/>
  </sheetPr>
  <dimension ref="A1:J163"/>
  <sheetViews>
    <sheetView showGridLines="0" view="pageBreakPreview" topLeftCell="A6" zoomScale="115" zoomScaleNormal="100" zoomScaleSheetLayoutView="115" zoomScalePageLayoutView="130" workbookViewId="0">
      <selection activeCell="O24" sqref="O24"/>
    </sheetView>
  </sheetViews>
  <sheetFormatPr defaultRowHeight="9"/>
  <cols>
    <col min="1" max="1" width="16.1640625" style="515" customWidth="1"/>
    <col min="2" max="2" width="19.6640625" style="515" customWidth="1"/>
    <col min="3" max="3" width="12.1640625" style="515" bestFit="1" customWidth="1"/>
    <col min="4" max="4" width="47.1640625" style="515" customWidth="1"/>
    <col min="5" max="5" width="11.5" style="515" customWidth="1"/>
    <col min="6" max="6" width="10.5" style="515" customWidth="1"/>
    <col min="7" max="8" width="9.33203125" style="515" customWidth="1"/>
    <col min="9" max="10" width="9.33203125" style="515"/>
    <col min="11" max="16384" width="9.33203125" style="524"/>
  </cols>
  <sheetData>
    <row r="1" spans="1:9" s="515" customFormat="1" ht="11.25" customHeight="1">
      <c r="A1" s="513" t="s">
        <v>482</v>
      </c>
      <c r="B1" s="514"/>
      <c r="C1" s="514"/>
      <c r="D1" s="514"/>
      <c r="E1" s="514"/>
      <c r="F1" s="514"/>
    </row>
    <row r="2" spans="1:9" s="515" customFormat="1" ht="30" customHeight="1">
      <c r="A2" s="526" t="s">
        <v>296</v>
      </c>
      <c r="B2" s="527" t="s">
        <v>483</v>
      </c>
      <c r="C2" s="526" t="s">
        <v>472</v>
      </c>
      <c r="D2" s="528" t="s">
        <v>484</v>
      </c>
      <c r="E2" s="529" t="s">
        <v>485</v>
      </c>
      <c r="F2" s="529" t="s">
        <v>486</v>
      </c>
      <c r="G2" s="481"/>
      <c r="H2" s="516"/>
      <c r="I2" s="479"/>
    </row>
    <row r="3" spans="1:9" s="515" customFormat="1" ht="84.75" customHeight="1">
      <c r="A3" s="713" t="s">
        <v>490</v>
      </c>
      <c r="B3" s="713" t="s">
        <v>558</v>
      </c>
      <c r="C3" s="714">
        <v>43160.001388888886</v>
      </c>
      <c r="D3" s="715" t="s">
        <v>559</v>
      </c>
      <c r="E3" s="716">
        <v>8.3800000000000008</v>
      </c>
      <c r="F3" s="716"/>
      <c r="H3" s="481"/>
      <c r="I3" s="479"/>
    </row>
    <row r="4" spans="1:9" s="515" customFormat="1" ht="76.5" customHeight="1">
      <c r="A4" s="717" t="s">
        <v>495</v>
      </c>
      <c r="B4" s="717" t="s">
        <v>560</v>
      </c>
      <c r="C4" s="718">
        <v>43160.113194444442</v>
      </c>
      <c r="D4" s="719" t="s">
        <v>561</v>
      </c>
      <c r="E4" s="720">
        <v>1.62</v>
      </c>
      <c r="F4" s="720"/>
      <c r="G4" s="480"/>
      <c r="H4" s="480"/>
      <c r="I4" s="517"/>
    </row>
    <row r="5" spans="1:9" s="515" customFormat="1" ht="84.75" customHeight="1">
      <c r="A5" s="717" t="s">
        <v>495</v>
      </c>
      <c r="B5" s="717" t="s">
        <v>560</v>
      </c>
      <c r="C5" s="718">
        <v>43160.13958333333</v>
      </c>
      <c r="D5" s="719" t="s">
        <v>562</v>
      </c>
      <c r="E5" s="720">
        <v>1.55</v>
      </c>
      <c r="F5" s="720"/>
      <c r="G5" s="480"/>
      <c r="H5" s="480"/>
      <c r="I5" s="518"/>
    </row>
    <row r="6" spans="1:9" s="515" customFormat="1" ht="74.25" customHeight="1">
      <c r="A6" s="717" t="s">
        <v>498</v>
      </c>
      <c r="B6" s="717" t="s">
        <v>545</v>
      </c>
      <c r="C6" s="718">
        <v>43160.339583333334</v>
      </c>
      <c r="D6" s="719" t="s">
        <v>563</v>
      </c>
      <c r="E6" s="720">
        <v>37.35</v>
      </c>
      <c r="F6" s="720"/>
      <c r="G6" s="480"/>
      <c r="H6" s="480"/>
      <c r="I6" s="519"/>
    </row>
    <row r="7" spans="1:9" s="515" customFormat="1" ht="93" customHeight="1">
      <c r="A7" s="717" t="s">
        <v>564</v>
      </c>
      <c r="B7" s="717" t="s">
        <v>565</v>
      </c>
      <c r="C7" s="718">
        <v>43160.563194444447</v>
      </c>
      <c r="D7" s="719" t="s">
        <v>566</v>
      </c>
      <c r="E7" s="720"/>
      <c r="F7" s="720">
        <v>70.83</v>
      </c>
      <c r="G7" s="480"/>
      <c r="H7" s="480"/>
      <c r="I7" s="520"/>
    </row>
    <row r="8" spans="1:9" s="515" customFormat="1" ht="84.75" customHeight="1">
      <c r="A8" s="717" t="s">
        <v>495</v>
      </c>
      <c r="B8" s="717" t="s">
        <v>560</v>
      </c>
      <c r="C8" s="718">
        <v>43163.26458333333</v>
      </c>
      <c r="D8" s="719" t="s">
        <v>567</v>
      </c>
      <c r="E8" s="720">
        <v>5.37</v>
      </c>
      <c r="F8" s="720"/>
      <c r="G8" s="480"/>
      <c r="H8" s="480"/>
      <c r="I8" s="519"/>
    </row>
    <row r="9" spans="1:9" s="515" customFormat="1" ht="96.75" customHeight="1">
      <c r="A9" s="717" t="s">
        <v>500</v>
      </c>
      <c r="B9" s="717" t="s">
        <v>568</v>
      </c>
      <c r="C9" s="718">
        <v>43163.456250000003</v>
      </c>
      <c r="D9" s="719" t="s">
        <v>569</v>
      </c>
      <c r="E9" s="720">
        <v>6.09</v>
      </c>
      <c r="F9" s="720"/>
      <c r="G9" s="480"/>
      <c r="H9" s="480"/>
      <c r="I9" s="519"/>
    </row>
    <row r="10" spans="1:9" s="515" customFormat="1" ht="90.75" customHeight="1">
      <c r="A10" s="717" t="s">
        <v>495</v>
      </c>
      <c r="B10" s="717" t="s">
        <v>570</v>
      </c>
      <c r="C10" s="718">
        <v>43163.572222222225</v>
      </c>
      <c r="D10" s="719" t="s">
        <v>571</v>
      </c>
      <c r="E10" s="720">
        <v>4.49</v>
      </c>
      <c r="F10" s="720"/>
      <c r="G10" s="480"/>
      <c r="H10" s="480"/>
      <c r="I10" s="519"/>
    </row>
    <row r="11" spans="1:9">
      <c r="E11" s="525"/>
      <c r="F11" s="525"/>
    </row>
    <row r="12" spans="1:9">
      <c r="E12" s="525"/>
      <c r="F12" s="525"/>
    </row>
    <row r="13" spans="1:9">
      <c r="E13" s="525"/>
      <c r="F13" s="525"/>
    </row>
    <row r="14" spans="1:9">
      <c r="E14" s="525"/>
      <c r="F14" s="525"/>
    </row>
    <row r="15" spans="1:9">
      <c r="E15" s="525"/>
      <c r="F15" s="525"/>
    </row>
    <row r="16" spans="1:9">
      <c r="E16" s="525"/>
      <c r="F16" s="525"/>
    </row>
    <row r="17" spans="5:6">
      <c r="E17" s="525"/>
      <c r="F17" s="525"/>
    </row>
    <row r="18" spans="5:6">
      <c r="E18" s="525"/>
      <c r="F18" s="525"/>
    </row>
    <row r="19" spans="5:6">
      <c r="E19" s="525"/>
      <c r="F19" s="525"/>
    </row>
    <row r="20" spans="5:6">
      <c r="E20" s="525"/>
      <c r="F20" s="525"/>
    </row>
    <row r="21" spans="5:6">
      <c r="E21" s="525"/>
      <c r="F21" s="525"/>
    </row>
    <row r="22" spans="5:6">
      <c r="E22" s="525"/>
      <c r="F22" s="525"/>
    </row>
    <row r="23" spans="5:6">
      <c r="E23" s="525"/>
      <c r="F23" s="525"/>
    </row>
    <row r="24" spans="5:6">
      <c r="E24" s="525"/>
      <c r="F24" s="525"/>
    </row>
    <row r="25" spans="5:6">
      <c r="E25" s="525"/>
      <c r="F25" s="525"/>
    </row>
    <row r="26" spans="5:6">
      <c r="E26" s="525"/>
      <c r="F26" s="525"/>
    </row>
    <row r="27" spans="5:6">
      <c r="E27" s="525"/>
      <c r="F27" s="525"/>
    </row>
    <row r="28" spans="5:6">
      <c r="E28" s="525"/>
      <c r="F28" s="525"/>
    </row>
    <row r="29" spans="5:6">
      <c r="E29" s="525"/>
      <c r="F29" s="525"/>
    </row>
    <row r="30" spans="5:6">
      <c r="E30" s="525"/>
      <c r="F30" s="525"/>
    </row>
    <row r="31" spans="5:6">
      <c r="E31" s="525"/>
      <c r="F31" s="525"/>
    </row>
    <row r="32" spans="5:6">
      <c r="E32" s="525"/>
      <c r="F32" s="525"/>
    </row>
    <row r="33" spans="5:6">
      <c r="E33" s="525"/>
      <c r="F33" s="525"/>
    </row>
    <row r="34" spans="5:6">
      <c r="E34" s="525"/>
      <c r="F34" s="525"/>
    </row>
    <row r="35" spans="5:6">
      <c r="E35" s="525"/>
      <c r="F35" s="525"/>
    </row>
    <row r="36" spans="5:6">
      <c r="E36" s="525"/>
      <c r="F36" s="525"/>
    </row>
    <row r="37" spans="5:6">
      <c r="E37" s="525"/>
      <c r="F37" s="525"/>
    </row>
    <row r="38" spans="5:6">
      <c r="E38" s="525"/>
      <c r="F38" s="525"/>
    </row>
    <row r="39" spans="5:6">
      <c r="E39" s="525"/>
      <c r="F39" s="525"/>
    </row>
    <row r="40" spans="5:6">
      <c r="E40" s="525"/>
      <c r="F40" s="525"/>
    </row>
    <row r="41" spans="5:6">
      <c r="E41" s="525"/>
      <c r="F41" s="525"/>
    </row>
    <row r="42" spans="5:6">
      <c r="E42" s="525"/>
      <c r="F42" s="525"/>
    </row>
    <row r="43" spans="5:6">
      <c r="E43" s="525"/>
      <c r="F43" s="525"/>
    </row>
    <row r="44" spans="5:6">
      <c r="E44" s="525"/>
      <c r="F44" s="525"/>
    </row>
    <row r="45" spans="5:6">
      <c r="E45" s="525"/>
      <c r="F45" s="525"/>
    </row>
    <row r="46" spans="5:6">
      <c r="E46" s="525"/>
      <c r="F46" s="525"/>
    </row>
    <row r="47" spans="5:6">
      <c r="E47" s="525"/>
      <c r="F47" s="525"/>
    </row>
    <row r="48" spans="5:6">
      <c r="E48" s="525"/>
      <c r="F48" s="525"/>
    </row>
    <row r="49" spans="5:6">
      <c r="E49" s="525"/>
      <c r="F49" s="525"/>
    </row>
    <row r="50" spans="5:6">
      <c r="E50" s="525"/>
      <c r="F50" s="525"/>
    </row>
    <row r="51" spans="5:6">
      <c r="E51" s="525"/>
      <c r="F51" s="525"/>
    </row>
    <row r="52" spans="5:6">
      <c r="E52" s="525"/>
      <c r="F52" s="525"/>
    </row>
    <row r="53" spans="5:6">
      <c r="E53" s="525"/>
      <c r="F53" s="525"/>
    </row>
    <row r="54" spans="5:6">
      <c r="E54" s="525"/>
      <c r="F54" s="525"/>
    </row>
    <row r="55" spans="5:6">
      <c r="E55" s="525"/>
      <c r="F55" s="525"/>
    </row>
    <row r="56" spans="5:6">
      <c r="E56" s="525"/>
      <c r="F56" s="525"/>
    </row>
    <row r="57" spans="5:6">
      <c r="E57" s="525"/>
      <c r="F57" s="525"/>
    </row>
    <row r="58" spans="5:6">
      <c r="E58" s="525"/>
      <c r="F58" s="525"/>
    </row>
    <row r="59" spans="5:6">
      <c r="E59" s="525"/>
      <c r="F59" s="525"/>
    </row>
    <row r="60" spans="5:6">
      <c r="E60" s="525"/>
      <c r="F60" s="525"/>
    </row>
    <row r="61" spans="5:6">
      <c r="E61" s="525"/>
      <c r="F61" s="525"/>
    </row>
    <row r="62" spans="5:6">
      <c r="E62" s="525"/>
      <c r="F62" s="525"/>
    </row>
    <row r="63" spans="5:6">
      <c r="E63" s="525"/>
      <c r="F63" s="525"/>
    </row>
    <row r="64" spans="5:6">
      <c r="E64" s="525"/>
      <c r="F64" s="525"/>
    </row>
    <row r="65" spans="5:6">
      <c r="E65" s="525"/>
      <c r="F65" s="525"/>
    </row>
    <row r="66" spans="5:6">
      <c r="E66" s="525"/>
      <c r="F66" s="525"/>
    </row>
    <row r="67" spans="5:6">
      <c r="E67" s="525"/>
      <c r="F67" s="525"/>
    </row>
    <row r="68" spans="5:6">
      <c r="E68" s="525"/>
      <c r="F68" s="525"/>
    </row>
    <row r="69" spans="5:6">
      <c r="E69" s="525"/>
      <c r="F69" s="525"/>
    </row>
    <row r="70" spans="5:6">
      <c r="E70" s="525"/>
      <c r="F70" s="525"/>
    </row>
    <row r="71" spans="5:6">
      <c r="E71" s="525"/>
      <c r="F71" s="525"/>
    </row>
    <row r="72" spans="5:6">
      <c r="E72" s="525"/>
      <c r="F72" s="525"/>
    </row>
    <row r="73" spans="5:6">
      <c r="E73" s="525"/>
      <c r="F73" s="525"/>
    </row>
    <row r="74" spans="5:6">
      <c r="E74" s="525"/>
      <c r="F74" s="525"/>
    </row>
    <row r="75" spans="5:6">
      <c r="E75" s="525"/>
      <c r="F75" s="525"/>
    </row>
    <row r="76" spans="5:6">
      <c r="E76" s="525"/>
      <c r="F76" s="525"/>
    </row>
    <row r="77" spans="5:6">
      <c r="E77" s="525"/>
      <c r="F77" s="525"/>
    </row>
    <row r="78" spans="5:6">
      <c r="E78" s="525"/>
      <c r="F78" s="525"/>
    </row>
    <row r="79" spans="5:6">
      <c r="E79" s="525"/>
      <c r="F79" s="525"/>
    </row>
    <row r="80" spans="5:6">
      <c r="E80" s="525"/>
      <c r="F80" s="525"/>
    </row>
    <row r="81" spans="5:6">
      <c r="E81" s="525"/>
      <c r="F81" s="525"/>
    </row>
    <row r="82" spans="5:6">
      <c r="E82" s="525"/>
      <c r="F82" s="525"/>
    </row>
    <row r="83" spans="5:6">
      <c r="E83" s="525"/>
      <c r="F83" s="525"/>
    </row>
    <row r="84" spans="5:6">
      <c r="E84" s="525"/>
      <c r="F84" s="525"/>
    </row>
    <row r="85" spans="5:6">
      <c r="E85" s="525"/>
      <c r="F85" s="525"/>
    </row>
    <row r="86" spans="5:6">
      <c r="E86" s="525"/>
      <c r="F86" s="525"/>
    </row>
    <row r="87" spans="5:6">
      <c r="E87" s="525"/>
      <c r="F87" s="525"/>
    </row>
    <row r="88" spans="5:6">
      <c r="E88" s="525"/>
      <c r="F88" s="525"/>
    </row>
    <row r="89" spans="5:6">
      <c r="E89" s="525"/>
      <c r="F89" s="525"/>
    </row>
    <row r="90" spans="5:6">
      <c r="E90" s="525"/>
      <c r="F90" s="525"/>
    </row>
    <row r="91" spans="5:6">
      <c r="E91" s="525"/>
      <c r="F91" s="525"/>
    </row>
    <row r="92" spans="5:6">
      <c r="E92" s="525"/>
      <c r="F92" s="525"/>
    </row>
    <row r="93" spans="5:6">
      <c r="E93" s="525"/>
      <c r="F93" s="525"/>
    </row>
    <row r="94" spans="5:6">
      <c r="E94" s="525"/>
      <c r="F94" s="525"/>
    </row>
    <row r="95" spans="5:6">
      <c r="E95" s="525"/>
      <c r="F95" s="525"/>
    </row>
    <row r="96" spans="5:6">
      <c r="E96" s="525"/>
      <c r="F96" s="525"/>
    </row>
    <row r="97" spans="5:6">
      <c r="E97" s="525"/>
      <c r="F97" s="525"/>
    </row>
    <row r="98" spans="5:6">
      <c r="E98" s="525"/>
      <c r="F98" s="525"/>
    </row>
    <row r="99" spans="5:6">
      <c r="E99" s="525"/>
      <c r="F99" s="525"/>
    </row>
    <row r="100" spans="5:6">
      <c r="E100" s="525"/>
      <c r="F100" s="525"/>
    </row>
    <row r="101" spans="5:6">
      <c r="E101" s="525"/>
      <c r="F101" s="525"/>
    </row>
    <row r="102" spans="5:6">
      <c r="E102" s="525"/>
      <c r="F102" s="525"/>
    </row>
    <row r="103" spans="5:6">
      <c r="E103" s="525"/>
      <c r="F103" s="525"/>
    </row>
    <row r="104" spans="5:6">
      <c r="E104" s="525"/>
      <c r="F104" s="525"/>
    </row>
    <row r="105" spans="5:6">
      <c r="E105" s="525"/>
      <c r="F105" s="525"/>
    </row>
    <row r="106" spans="5:6">
      <c r="E106" s="525"/>
      <c r="F106" s="525"/>
    </row>
    <row r="107" spans="5:6">
      <c r="E107" s="525"/>
      <c r="F107" s="525"/>
    </row>
    <row r="108" spans="5:6">
      <c r="E108" s="525"/>
      <c r="F108" s="525"/>
    </row>
    <row r="109" spans="5:6">
      <c r="E109" s="525"/>
      <c r="F109" s="525"/>
    </row>
    <row r="110" spans="5:6">
      <c r="E110" s="525"/>
      <c r="F110" s="525"/>
    </row>
    <row r="111" spans="5:6">
      <c r="E111" s="525"/>
      <c r="F111" s="525"/>
    </row>
    <row r="112" spans="5:6">
      <c r="E112" s="525"/>
      <c r="F112" s="525"/>
    </row>
    <row r="113" spans="5:6">
      <c r="E113" s="525"/>
      <c r="F113" s="525"/>
    </row>
    <row r="114" spans="5:6">
      <c r="E114" s="525"/>
      <c r="F114" s="525"/>
    </row>
    <row r="115" spans="5:6">
      <c r="E115" s="525"/>
      <c r="F115" s="525"/>
    </row>
    <row r="116" spans="5:6">
      <c r="E116" s="525"/>
      <c r="F116" s="525"/>
    </row>
    <row r="117" spans="5:6">
      <c r="E117" s="525"/>
      <c r="F117" s="525"/>
    </row>
    <row r="118" spans="5:6">
      <c r="E118" s="525"/>
      <c r="F118" s="525"/>
    </row>
    <row r="119" spans="5:6">
      <c r="E119" s="525"/>
      <c r="F119" s="525"/>
    </row>
    <row r="120" spans="5:6">
      <c r="E120" s="525"/>
      <c r="F120" s="525"/>
    </row>
    <row r="121" spans="5:6">
      <c r="E121" s="525"/>
      <c r="F121" s="525"/>
    </row>
    <row r="122" spans="5:6">
      <c r="E122" s="525"/>
      <c r="F122" s="525"/>
    </row>
    <row r="123" spans="5:6">
      <c r="E123" s="525"/>
      <c r="F123" s="525"/>
    </row>
    <row r="124" spans="5:6">
      <c r="E124" s="525"/>
      <c r="F124" s="525"/>
    </row>
    <row r="125" spans="5:6">
      <c r="E125" s="525"/>
      <c r="F125" s="525"/>
    </row>
    <row r="126" spans="5:6">
      <c r="E126" s="525"/>
      <c r="F126" s="525"/>
    </row>
    <row r="127" spans="5:6">
      <c r="E127" s="525"/>
      <c r="F127" s="525"/>
    </row>
    <row r="128" spans="5:6">
      <c r="E128" s="525"/>
      <c r="F128" s="525"/>
    </row>
    <row r="129" spans="5:6">
      <c r="E129" s="525"/>
      <c r="F129" s="525"/>
    </row>
    <row r="130" spans="5:6">
      <c r="E130" s="525"/>
      <c r="F130" s="525"/>
    </row>
    <row r="131" spans="5:6">
      <c r="E131" s="525"/>
      <c r="F131" s="525"/>
    </row>
    <row r="132" spans="5:6">
      <c r="E132" s="525"/>
      <c r="F132" s="525"/>
    </row>
    <row r="133" spans="5:6">
      <c r="E133" s="525"/>
      <c r="F133" s="525"/>
    </row>
    <row r="134" spans="5:6">
      <c r="E134" s="525"/>
      <c r="F134" s="525"/>
    </row>
    <row r="135" spans="5:6">
      <c r="E135" s="525"/>
      <c r="F135" s="525"/>
    </row>
    <row r="136" spans="5:6">
      <c r="E136" s="525"/>
      <c r="F136" s="525"/>
    </row>
    <row r="137" spans="5:6">
      <c r="E137" s="525"/>
      <c r="F137" s="525"/>
    </row>
    <row r="138" spans="5:6">
      <c r="E138" s="525"/>
      <c r="F138" s="525"/>
    </row>
    <row r="139" spans="5:6">
      <c r="E139" s="525"/>
      <c r="F139" s="525"/>
    </row>
    <row r="140" spans="5:6">
      <c r="E140" s="525"/>
      <c r="F140" s="525"/>
    </row>
    <row r="141" spans="5:6">
      <c r="E141" s="525"/>
      <c r="F141" s="525"/>
    </row>
    <row r="142" spans="5:6">
      <c r="E142" s="525"/>
      <c r="F142" s="525"/>
    </row>
    <row r="143" spans="5:6">
      <c r="E143" s="525"/>
      <c r="F143" s="525"/>
    </row>
    <row r="144" spans="5:6">
      <c r="E144" s="525"/>
      <c r="F144" s="525"/>
    </row>
    <row r="145" spans="5:6">
      <c r="E145" s="525"/>
      <c r="F145" s="525"/>
    </row>
    <row r="146" spans="5:6">
      <c r="E146" s="525"/>
      <c r="F146" s="525"/>
    </row>
    <row r="147" spans="5:6">
      <c r="E147" s="525"/>
      <c r="F147" s="525"/>
    </row>
    <row r="148" spans="5:6">
      <c r="E148" s="525"/>
      <c r="F148" s="525"/>
    </row>
    <row r="149" spans="5:6">
      <c r="E149" s="525"/>
      <c r="F149" s="525"/>
    </row>
    <row r="150" spans="5:6">
      <c r="E150" s="525"/>
      <c r="F150" s="525"/>
    </row>
    <row r="151" spans="5:6">
      <c r="E151" s="525"/>
      <c r="F151" s="525"/>
    </row>
    <row r="152" spans="5:6">
      <c r="E152" s="525"/>
      <c r="F152" s="525"/>
    </row>
    <row r="153" spans="5:6">
      <c r="E153" s="525"/>
      <c r="F153" s="525"/>
    </row>
    <row r="154" spans="5:6">
      <c r="E154" s="525"/>
      <c r="F154" s="525"/>
    </row>
    <row r="155" spans="5:6">
      <c r="E155" s="525"/>
      <c r="F155" s="525"/>
    </row>
    <row r="156" spans="5:6">
      <c r="E156" s="525"/>
      <c r="F156" s="525"/>
    </row>
    <row r="157" spans="5:6">
      <c r="E157" s="525"/>
      <c r="F157" s="525"/>
    </row>
    <row r="158" spans="5:6">
      <c r="E158" s="525"/>
      <c r="F158" s="525"/>
    </row>
    <row r="159" spans="5:6">
      <c r="E159" s="525"/>
      <c r="F159" s="525"/>
    </row>
    <row r="160" spans="5:6">
      <c r="E160" s="525"/>
      <c r="F160" s="525"/>
    </row>
    <row r="161" spans="5:6">
      <c r="E161" s="525"/>
      <c r="F161" s="525"/>
    </row>
    <row r="162" spans="5:6">
      <c r="E162" s="525"/>
      <c r="F162" s="525"/>
    </row>
    <row r="163" spans="5:6">
      <c r="E163" s="525"/>
      <c r="F163" s="525"/>
    </row>
  </sheetData>
  <pageMargins left="0.7" right="0.51432291666666663" top="0.86956521739130432" bottom="0.61458333333333337" header="0.3" footer="0.3"/>
  <pageSetup orientation="portrait" r:id="rId1"/>
  <headerFooter>
    <oddHeader>&amp;R&amp;7Informe de la Operación Mensual - Marzo 2018
INFSGI-MES-03-2018
10/04/2018
Versión: 01</oddHeader>
    <oddFooter>&amp;L&amp;7COES SINAC, 2018
&amp;C25&amp;R&amp;7Dirección Ejecutiva
Sub Dirección de Gestión de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2B29-AA80-4581-A249-398768758A33}">
  <sheetPr>
    <tabColor theme="4"/>
  </sheetPr>
  <dimension ref="A1:J138"/>
  <sheetViews>
    <sheetView showGridLines="0" view="pageBreakPreview" zoomScale="145" zoomScaleNormal="100" zoomScaleSheetLayoutView="145" zoomScalePageLayoutView="145" workbookViewId="0">
      <selection activeCell="O24" sqref="O24"/>
    </sheetView>
  </sheetViews>
  <sheetFormatPr defaultRowHeight="9"/>
  <cols>
    <col min="1" max="1" width="16.1640625" style="515" customWidth="1"/>
    <col min="2" max="2" width="19.6640625" style="515" customWidth="1"/>
    <col min="3" max="3" width="12.1640625" style="515" bestFit="1" customWidth="1"/>
    <col min="4" max="4" width="47.1640625" style="515" customWidth="1"/>
    <col min="5" max="5" width="11.5" style="515" customWidth="1"/>
    <col min="6" max="6" width="10.5" style="515" customWidth="1"/>
    <col min="7" max="8" width="9.33203125" style="515" customWidth="1"/>
    <col min="9" max="10" width="9.33203125" style="515"/>
    <col min="11" max="16384" width="9.33203125" style="524"/>
  </cols>
  <sheetData>
    <row r="1" spans="1:9" s="515" customFormat="1" ht="30" customHeight="1">
      <c r="A1" s="526" t="s">
        <v>296</v>
      </c>
      <c r="B1" s="527" t="s">
        <v>483</v>
      </c>
      <c r="C1" s="526" t="s">
        <v>472</v>
      </c>
      <c r="D1" s="528" t="s">
        <v>484</v>
      </c>
      <c r="E1" s="529" t="s">
        <v>485</v>
      </c>
      <c r="F1" s="529" t="s">
        <v>486</v>
      </c>
      <c r="G1" s="481"/>
      <c r="H1" s="516"/>
      <c r="I1" s="479"/>
    </row>
    <row r="2" spans="1:9" s="515" customFormat="1" ht="57" customHeight="1">
      <c r="A2" s="530" t="s">
        <v>572</v>
      </c>
      <c r="B2" s="530" t="s">
        <v>573</v>
      </c>
      <c r="C2" s="531">
        <v>43164.661805555559</v>
      </c>
      <c r="D2" s="719" t="s">
        <v>574</v>
      </c>
      <c r="E2" s="532">
        <v>17.059999999999999</v>
      </c>
      <c r="F2" s="532"/>
      <c r="G2" s="480"/>
      <c r="H2" s="480"/>
      <c r="I2" s="519"/>
    </row>
    <row r="3" spans="1:9" s="515" customFormat="1" ht="75.75" customHeight="1">
      <c r="A3" s="530" t="s">
        <v>113</v>
      </c>
      <c r="B3" s="530" t="s">
        <v>575</v>
      </c>
      <c r="C3" s="531">
        <v>43165.324305555558</v>
      </c>
      <c r="D3" s="719" t="s">
        <v>576</v>
      </c>
      <c r="E3" s="532">
        <v>2.95</v>
      </c>
      <c r="F3" s="532"/>
      <c r="G3" s="480"/>
      <c r="H3" s="480"/>
      <c r="I3" s="519"/>
    </row>
    <row r="4" spans="1:9" s="515" customFormat="1" ht="92.25" customHeight="1">
      <c r="A4" s="530" t="s">
        <v>113</v>
      </c>
      <c r="B4" s="530" t="s">
        <v>575</v>
      </c>
      <c r="C4" s="531">
        <v>43165.427083333336</v>
      </c>
      <c r="D4" s="719" t="s">
        <v>577</v>
      </c>
      <c r="E4" s="532">
        <v>2.95</v>
      </c>
      <c r="F4" s="532"/>
      <c r="G4" s="480"/>
      <c r="H4" s="480"/>
      <c r="I4" s="519"/>
    </row>
    <row r="5" spans="1:9" s="515" customFormat="1" ht="78" customHeight="1">
      <c r="A5" s="530" t="s">
        <v>488</v>
      </c>
      <c r="B5" s="530" t="s">
        <v>489</v>
      </c>
      <c r="C5" s="531">
        <v>43166.259027777778</v>
      </c>
      <c r="D5" s="719" t="s">
        <v>578</v>
      </c>
      <c r="E5" s="532">
        <v>4.57</v>
      </c>
      <c r="F5" s="532"/>
      <c r="G5" s="480"/>
      <c r="H5" s="480"/>
      <c r="I5" s="520"/>
    </row>
    <row r="6" spans="1:9" s="515" customFormat="1" ht="73.5" customHeight="1">
      <c r="A6" s="530" t="s">
        <v>488</v>
      </c>
      <c r="B6" s="530" t="s">
        <v>489</v>
      </c>
      <c r="C6" s="531">
        <v>43167.668055555558</v>
      </c>
      <c r="D6" s="719" t="s">
        <v>579</v>
      </c>
      <c r="E6" s="532">
        <v>9.19</v>
      </c>
      <c r="F6" s="532"/>
      <c r="G6" s="480"/>
      <c r="H6" s="480"/>
      <c r="I6" s="519"/>
    </row>
    <row r="7" spans="1:9" s="515" customFormat="1" ht="69.75" customHeight="1">
      <c r="A7" s="530" t="s">
        <v>493</v>
      </c>
      <c r="B7" s="530" t="s">
        <v>494</v>
      </c>
      <c r="C7" s="531">
        <v>43168.755555555559</v>
      </c>
      <c r="D7" s="719" t="s">
        <v>580</v>
      </c>
      <c r="E7" s="532">
        <v>5.16</v>
      </c>
      <c r="F7" s="532"/>
      <c r="G7" s="480"/>
      <c r="H7" s="480"/>
      <c r="I7" s="519"/>
    </row>
    <row r="8" spans="1:9" s="515" customFormat="1" ht="63" customHeight="1">
      <c r="A8" s="530" t="s">
        <v>493</v>
      </c>
      <c r="B8" s="530" t="s">
        <v>494</v>
      </c>
      <c r="C8" s="531">
        <v>43169.761805555558</v>
      </c>
      <c r="D8" s="719" t="s">
        <v>581</v>
      </c>
      <c r="E8" s="532">
        <v>5.15</v>
      </c>
      <c r="F8" s="532"/>
      <c r="G8" s="480"/>
      <c r="H8" s="480"/>
      <c r="I8" s="519"/>
    </row>
    <row r="9" spans="1:9" s="515" customFormat="1" ht="205.5" customHeight="1">
      <c r="A9" s="530" t="s">
        <v>487</v>
      </c>
      <c r="B9" s="530" t="s">
        <v>582</v>
      </c>
      <c r="C9" s="531">
        <v>43170.259027777778</v>
      </c>
      <c r="D9" s="719" t="s">
        <v>733</v>
      </c>
      <c r="E9" s="532"/>
      <c r="F9" s="532">
        <v>18.579999999999998</v>
      </c>
      <c r="G9" s="480"/>
      <c r="H9" s="480"/>
      <c r="I9" s="519"/>
    </row>
    <row r="10" spans="1:9">
      <c r="E10" s="525"/>
      <c r="F10" s="525"/>
    </row>
    <row r="11" spans="1:9">
      <c r="E11" s="525"/>
      <c r="F11" s="525"/>
    </row>
    <row r="12" spans="1:9">
      <c r="E12" s="525"/>
      <c r="F12" s="525"/>
    </row>
    <row r="13" spans="1:9">
      <c r="E13" s="525"/>
      <c r="F13" s="525"/>
    </row>
    <row r="14" spans="1:9">
      <c r="E14" s="525"/>
      <c r="F14" s="525"/>
    </row>
    <row r="15" spans="1:9">
      <c r="E15" s="525"/>
      <c r="F15" s="525"/>
    </row>
    <row r="16" spans="1:9">
      <c r="E16" s="525"/>
      <c r="F16" s="525"/>
    </row>
    <row r="17" spans="5:6">
      <c r="E17" s="525"/>
      <c r="F17" s="525"/>
    </row>
    <row r="18" spans="5:6">
      <c r="E18" s="525"/>
      <c r="F18" s="525"/>
    </row>
    <row r="19" spans="5:6">
      <c r="E19" s="525"/>
      <c r="F19" s="525"/>
    </row>
    <row r="20" spans="5:6">
      <c r="E20" s="525"/>
      <c r="F20" s="525"/>
    </row>
    <row r="21" spans="5:6">
      <c r="E21" s="525"/>
      <c r="F21" s="525"/>
    </row>
    <row r="22" spans="5:6">
      <c r="E22" s="525"/>
      <c r="F22" s="525"/>
    </row>
    <row r="23" spans="5:6">
      <c r="E23" s="525"/>
      <c r="F23" s="525"/>
    </row>
    <row r="24" spans="5:6">
      <c r="E24" s="525"/>
      <c r="F24" s="525"/>
    </row>
    <row r="25" spans="5:6">
      <c r="E25" s="525"/>
      <c r="F25" s="525"/>
    </row>
    <row r="26" spans="5:6">
      <c r="E26" s="525"/>
      <c r="F26" s="525"/>
    </row>
    <row r="27" spans="5:6">
      <c r="E27" s="525"/>
      <c r="F27" s="525"/>
    </row>
    <row r="28" spans="5:6">
      <c r="E28" s="525"/>
      <c r="F28" s="525"/>
    </row>
    <row r="29" spans="5:6">
      <c r="E29" s="525"/>
      <c r="F29" s="525"/>
    </row>
    <row r="30" spans="5:6">
      <c r="E30" s="525"/>
      <c r="F30" s="525"/>
    </row>
    <row r="31" spans="5:6">
      <c r="E31" s="525"/>
      <c r="F31" s="525"/>
    </row>
    <row r="32" spans="5:6">
      <c r="E32" s="525"/>
      <c r="F32" s="525"/>
    </row>
    <row r="33" spans="5:6">
      <c r="E33" s="525"/>
      <c r="F33" s="525"/>
    </row>
    <row r="34" spans="5:6">
      <c r="E34" s="525"/>
      <c r="F34" s="525"/>
    </row>
    <row r="35" spans="5:6">
      <c r="E35" s="525"/>
      <c r="F35" s="525"/>
    </row>
    <row r="36" spans="5:6">
      <c r="E36" s="525"/>
      <c r="F36" s="525"/>
    </row>
    <row r="37" spans="5:6">
      <c r="E37" s="525"/>
      <c r="F37" s="525"/>
    </row>
    <row r="38" spans="5:6">
      <c r="E38" s="525"/>
      <c r="F38" s="525"/>
    </row>
    <row r="39" spans="5:6">
      <c r="E39" s="525"/>
      <c r="F39" s="525"/>
    </row>
    <row r="40" spans="5:6">
      <c r="E40" s="525"/>
      <c r="F40" s="525"/>
    </row>
    <row r="41" spans="5:6">
      <c r="E41" s="525"/>
      <c r="F41" s="525"/>
    </row>
    <row r="42" spans="5:6">
      <c r="E42" s="525"/>
      <c r="F42" s="525"/>
    </row>
    <row r="43" spans="5:6">
      <c r="E43" s="525"/>
      <c r="F43" s="525"/>
    </row>
    <row r="44" spans="5:6">
      <c r="E44" s="525"/>
      <c r="F44" s="525"/>
    </row>
    <row r="45" spans="5:6">
      <c r="E45" s="525"/>
      <c r="F45" s="525"/>
    </row>
    <row r="46" spans="5:6">
      <c r="E46" s="525"/>
      <c r="F46" s="525"/>
    </row>
    <row r="47" spans="5:6">
      <c r="E47" s="525"/>
      <c r="F47" s="525"/>
    </row>
    <row r="48" spans="5:6">
      <c r="E48" s="525"/>
      <c r="F48" s="525"/>
    </row>
    <row r="49" spans="5:6">
      <c r="E49" s="525"/>
      <c r="F49" s="525"/>
    </row>
    <row r="50" spans="5:6">
      <c r="E50" s="525"/>
      <c r="F50" s="525"/>
    </row>
    <row r="51" spans="5:6">
      <c r="E51" s="525"/>
      <c r="F51" s="525"/>
    </row>
    <row r="52" spans="5:6">
      <c r="E52" s="525"/>
      <c r="F52" s="525"/>
    </row>
    <row r="53" spans="5:6">
      <c r="E53" s="525"/>
      <c r="F53" s="525"/>
    </row>
    <row r="54" spans="5:6">
      <c r="E54" s="525"/>
      <c r="F54" s="525"/>
    </row>
    <row r="55" spans="5:6">
      <c r="E55" s="525"/>
      <c r="F55" s="525"/>
    </row>
    <row r="56" spans="5:6">
      <c r="E56" s="525"/>
      <c r="F56" s="525"/>
    </row>
    <row r="57" spans="5:6">
      <c r="E57" s="525"/>
      <c r="F57" s="525"/>
    </row>
    <row r="58" spans="5:6">
      <c r="E58" s="525"/>
      <c r="F58" s="525"/>
    </row>
    <row r="59" spans="5:6">
      <c r="E59" s="525"/>
      <c r="F59" s="525"/>
    </row>
    <row r="60" spans="5:6">
      <c r="E60" s="525"/>
      <c r="F60" s="525"/>
    </row>
    <row r="61" spans="5:6">
      <c r="E61" s="525"/>
      <c r="F61" s="525"/>
    </row>
    <row r="62" spans="5:6">
      <c r="E62" s="525"/>
      <c r="F62" s="525"/>
    </row>
    <row r="63" spans="5:6">
      <c r="E63" s="525"/>
      <c r="F63" s="525"/>
    </row>
    <row r="64" spans="5:6">
      <c r="E64" s="525"/>
      <c r="F64" s="525"/>
    </row>
    <row r="65" spans="5:6">
      <c r="E65" s="525"/>
      <c r="F65" s="525"/>
    </row>
    <row r="66" spans="5:6">
      <c r="E66" s="525"/>
      <c r="F66" s="525"/>
    </row>
    <row r="67" spans="5:6">
      <c r="E67" s="525"/>
      <c r="F67" s="525"/>
    </row>
    <row r="68" spans="5:6">
      <c r="E68" s="525"/>
      <c r="F68" s="525"/>
    </row>
    <row r="69" spans="5:6">
      <c r="E69" s="525"/>
      <c r="F69" s="525"/>
    </row>
    <row r="70" spans="5:6">
      <c r="E70" s="525"/>
      <c r="F70" s="525"/>
    </row>
    <row r="71" spans="5:6">
      <c r="E71" s="525"/>
      <c r="F71" s="525"/>
    </row>
    <row r="72" spans="5:6">
      <c r="E72" s="525"/>
      <c r="F72" s="525"/>
    </row>
    <row r="73" spans="5:6">
      <c r="E73" s="525"/>
      <c r="F73" s="525"/>
    </row>
    <row r="74" spans="5:6">
      <c r="E74" s="525"/>
      <c r="F74" s="525"/>
    </row>
    <row r="75" spans="5:6">
      <c r="E75" s="525"/>
      <c r="F75" s="525"/>
    </row>
    <row r="76" spans="5:6">
      <c r="E76" s="525"/>
      <c r="F76" s="525"/>
    </row>
    <row r="77" spans="5:6">
      <c r="E77" s="525"/>
      <c r="F77" s="525"/>
    </row>
    <row r="78" spans="5:6">
      <c r="E78" s="525"/>
      <c r="F78" s="525"/>
    </row>
    <row r="79" spans="5:6">
      <c r="E79" s="525"/>
      <c r="F79" s="525"/>
    </row>
    <row r="80" spans="5:6">
      <c r="E80" s="525"/>
      <c r="F80" s="525"/>
    </row>
    <row r="81" spans="5:6">
      <c r="E81" s="525"/>
      <c r="F81" s="525"/>
    </row>
    <row r="82" spans="5:6">
      <c r="E82" s="525"/>
      <c r="F82" s="525"/>
    </row>
    <row r="83" spans="5:6">
      <c r="E83" s="525"/>
      <c r="F83" s="525"/>
    </row>
    <row r="84" spans="5:6">
      <c r="E84" s="525"/>
      <c r="F84" s="525"/>
    </row>
    <row r="85" spans="5:6">
      <c r="E85" s="525"/>
      <c r="F85" s="525"/>
    </row>
    <row r="86" spans="5:6">
      <c r="E86" s="525"/>
      <c r="F86" s="525"/>
    </row>
    <row r="87" spans="5:6">
      <c r="E87" s="525"/>
      <c r="F87" s="525"/>
    </row>
    <row r="88" spans="5:6">
      <c r="E88" s="525"/>
      <c r="F88" s="525"/>
    </row>
    <row r="89" spans="5:6">
      <c r="E89" s="525"/>
      <c r="F89" s="525"/>
    </row>
    <row r="90" spans="5:6">
      <c r="E90" s="525"/>
      <c r="F90" s="525"/>
    </row>
    <row r="91" spans="5:6">
      <c r="E91" s="525"/>
      <c r="F91" s="525"/>
    </row>
    <row r="92" spans="5:6">
      <c r="E92" s="525"/>
      <c r="F92" s="525"/>
    </row>
    <row r="93" spans="5:6">
      <c r="E93" s="525"/>
      <c r="F93" s="525"/>
    </row>
    <row r="94" spans="5:6">
      <c r="E94" s="525"/>
      <c r="F94" s="525"/>
    </row>
    <row r="95" spans="5:6">
      <c r="E95" s="525"/>
      <c r="F95" s="525"/>
    </row>
    <row r="96" spans="5:6">
      <c r="E96" s="525"/>
      <c r="F96" s="525"/>
    </row>
    <row r="97" spans="5:6">
      <c r="E97" s="525"/>
      <c r="F97" s="525"/>
    </row>
    <row r="98" spans="5:6">
      <c r="E98" s="525"/>
      <c r="F98" s="525"/>
    </row>
    <row r="99" spans="5:6">
      <c r="E99" s="525"/>
      <c r="F99" s="525"/>
    </row>
    <row r="100" spans="5:6">
      <c r="E100" s="525"/>
      <c r="F100" s="525"/>
    </row>
    <row r="101" spans="5:6">
      <c r="E101" s="525"/>
      <c r="F101" s="525"/>
    </row>
    <row r="102" spans="5:6">
      <c r="E102" s="525"/>
      <c r="F102" s="525"/>
    </row>
    <row r="103" spans="5:6">
      <c r="E103" s="525"/>
      <c r="F103" s="525"/>
    </row>
    <row r="104" spans="5:6">
      <c r="E104" s="525"/>
      <c r="F104" s="525"/>
    </row>
    <row r="105" spans="5:6">
      <c r="E105" s="525"/>
      <c r="F105" s="525"/>
    </row>
    <row r="106" spans="5:6">
      <c r="E106" s="525"/>
      <c r="F106" s="525"/>
    </row>
    <row r="107" spans="5:6">
      <c r="E107" s="525"/>
      <c r="F107" s="525"/>
    </row>
    <row r="108" spans="5:6">
      <c r="E108" s="525"/>
      <c r="F108" s="525"/>
    </row>
    <row r="109" spans="5:6">
      <c r="E109" s="525"/>
      <c r="F109" s="525"/>
    </row>
    <row r="110" spans="5:6">
      <c r="E110" s="525"/>
      <c r="F110" s="525"/>
    </row>
    <row r="111" spans="5:6">
      <c r="E111" s="525"/>
      <c r="F111" s="525"/>
    </row>
    <row r="112" spans="5:6">
      <c r="E112" s="525"/>
      <c r="F112" s="525"/>
    </row>
    <row r="113" spans="5:6">
      <c r="E113" s="525"/>
      <c r="F113" s="525"/>
    </row>
    <row r="114" spans="5:6">
      <c r="E114" s="525"/>
      <c r="F114" s="525"/>
    </row>
    <row r="115" spans="5:6">
      <c r="E115" s="525"/>
      <c r="F115" s="525"/>
    </row>
    <row r="116" spans="5:6">
      <c r="E116" s="525"/>
      <c r="F116" s="525"/>
    </row>
    <row r="117" spans="5:6">
      <c r="E117" s="525"/>
      <c r="F117" s="525"/>
    </row>
    <row r="118" spans="5:6">
      <c r="E118" s="525"/>
      <c r="F118" s="525"/>
    </row>
    <row r="119" spans="5:6">
      <c r="E119" s="525"/>
      <c r="F119" s="525"/>
    </row>
    <row r="120" spans="5:6">
      <c r="E120" s="525"/>
      <c r="F120" s="525"/>
    </row>
    <row r="121" spans="5:6">
      <c r="E121" s="525"/>
      <c r="F121" s="525"/>
    </row>
    <row r="122" spans="5:6">
      <c r="E122" s="525"/>
      <c r="F122" s="525"/>
    </row>
    <row r="123" spans="5:6">
      <c r="E123" s="525"/>
      <c r="F123" s="525"/>
    </row>
    <row r="124" spans="5:6">
      <c r="E124" s="525"/>
      <c r="F124" s="525"/>
    </row>
    <row r="125" spans="5:6">
      <c r="E125" s="525"/>
      <c r="F125" s="525"/>
    </row>
    <row r="126" spans="5:6">
      <c r="E126" s="525"/>
      <c r="F126" s="525"/>
    </row>
    <row r="127" spans="5:6">
      <c r="E127" s="525"/>
      <c r="F127" s="525"/>
    </row>
    <row r="128" spans="5:6">
      <c r="E128" s="525"/>
      <c r="F128" s="525"/>
    </row>
    <row r="129" spans="5:6">
      <c r="E129" s="525"/>
      <c r="F129" s="525"/>
    </row>
    <row r="130" spans="5:6">
      <c r="E130" s="525"/>
      <c r="F130" s="525"/>
    </row>
    <row r="131" spans="5:6">
      <c r="E131" s="525"/>
      <c r="F131" s="525"/>
    </row>
    <row r="132" spans="5:6">
      <c r="E132" s="525"/>
      <c r="F132" s="525"/>
    </row>
    <row r="133" spans="5:6">
      <c r="E133" s="525"/>
      <c r="F133" s="525"/>
    </row>
    <row r="134" spans="5:6">
      <c r="E134" s="525"/>
      <c r="F134" s="525"/>
    </row>
    <row r="135" spans="5:6">
      <c r="E135" s="525"/>
      <c r="F135" s="525"/>
    </row>
    <row r="136" spans="5:6">
      <c r="E136" s="525"/>
      <c r="F136" s="525"/>
    </row>
    <row r="137" spans="5:6">
      <c r="E137" s="525"/>
      <c r="F137" s="525"/>
    </row>
    <row r="138" spans="5:6">
      <c r="E138" s="525"/>
      <c r="F138" s="525"/>
    </row>
  </sheetData>
  <pageMargins left="0.7" right="0.51432291666666663" top="0.86956521739130432" bottom="0.61458333333333337" header="0.3" footer="0.3"/>
  <pageSetup orientation="portrait" r:id="rId1"/>
  <headerFooter>
    <oddHeader>&amp;R&amp;7Informe de la Operación Mensual - Marzo 2018
INFSGI-MES-03-2018
10/04/2018
Versión: 01</oddHeader>
    <oddFooter>&amp;L&amp;7COES SINAC, 2018
&amp;C26&amp;R&amp;7Dirección Ejecutiva
Sub Dirección de Gestión de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48C0E-AD5A-486C-961F-0EB626B94238}">
  <sheetPr>
    <tabColor theme="4"/>
  </sheetPr>
  <dimension ref="A1:J121"/>
  <sheetViews>
    <sheetView showGridLines="0" view="pageBreakPreview" zoomScale="160" zoomScaleNormal="100" zoomScaleSheetLayoutView="160" zoomScalePageLayoutView="130" workbookViewId="0">
      <selection activeCell="O24" sqref="O24"/>
    </sheetView>
  </sheetViews>
  <sheetFormatPr defaultRowHeight="9"/>
  <cols>
    <col min="1" max="1" width="16.1640625" style="515" customWidth="1"/>
    <col min="2" max="2" width="19.6640625" style="515" customWidth="1"/>
    <col min="3" max="3" width="12.1640625" style="515" bestFit="1" customWidth="1"/>
    <col min="4" max="4" width="47.1640625" style="515" customWidth="1"/>
    <col min="5" max="5" width="11.5" style="515" customWidth="1"/>
    <col min="6" max="6" width="10.5" style="515" customWidth="1"/>
    <col min="7" max="8" width="9.33203125" style="515" customWidth="1"/>
    <col min="9" max="10" width="9.33203125" style="515"/>
    <col min="11" max="16384" width="9.33203125" style="524"/>
  </cols>
  <sheetData>
    <row r="1" spans="1:9" s="515" customFormat="1" ht="30" customHeight="1">
      <c r="A1" s="526" t="s">
        <v>296</v>
      </c>
      <c r="B1" s="527" t="s">
        <v>483</v>
      </c>
      <c r="C1" s="526" t="s">
        <v>472</v>
      </c>
      <c r="D1" s="528" t="s">
        <v>484</v>
      </c>
      <c r="E1" s="529" t="s">
        <v>485</v>
      </c>
      <c r="F1" s="529" t="s">
        <v>486</v>
      </c>
      <c r="G1" s="481"/>
      <c r="H1" s="516"/>
      <c r="I1" s="479"/>
    </row>
    <row r="2" spans="1:9" s="515" customFormat="1" ht="114" customHeight="1">
      <c r="A2" s="530" t="s">
        <v>501</v>
      </c>
      <c r="B2" s="530" t="s">
        <v>583</v>
      </c>
      <c r="C2" s="531">
        <v>43170.288888888892</v>
      </c>
      <c r="D2" s="719" t="s">
        <v>584</v>
      </c>
      <c r="E2" s="532"/>
      <c r="F2" s="532">
        <v>13</v>
      </c>
      <c r="G2" s="480"/>
      <c r="H2" s="480"/>
      <c r="I2" s="519"/>
    </row>
    <row r="3" spans="1:9" s="515" customFormat="1" ht="75.75" customHeight="1">
      <c r="A3" s="530" t="s">
        <v>585</v>
      </c>
      <c r="B3" s="530" t="s">
        <v>586</v>
      </c>
      <c r="C3" s="531">
        <v>43170.64166666667</v>
      </c>
      <c r="D3" s="719" t="s">
        <v>587</v>
      </c>
      <c r="E3" s="532"/>
      <c r="F3" s="532">
        <v>88</v>
      </c>
      <c r="G3" s="480"/>
      <c r="H3" s="480"/>
      <c r="I3" s="519"/>
    </row>
    <row r="4" spans="1:9" s="515" customFormat="1" ht="74.25" customHeight="1">
      <c r="A4" s="530" t="s">
        <v>99</v>
      </c>
      <c r="B4" s="530" t="s">
        <v>588</v>
      </c>
      <c r="C4" s="531">
        <v>43170.734722222223</v>
      </c>
      <c r="D4" s="719" t="s">
        <v>589</v>
      </c>
      <c r="E4" s="532">
        <v>0.31</v>
      </c>
      <c r="F4" s="532"/>
      <c r="G4" s="480"/>
      <c r="H4" s="480"/>
      <c r="I4" s="519"/>
    </row>
    <row r="5" spans="1:9" s="515" customFormat="1" ht="109.5" customHeight="1">
      <c r="A5" s="530" t="s">
        <v>501</v>
      </c>
      <c r="B5" s="530" t="s">
        <v>583</v>
      </c>
      <c r="C5" s="531">
        <v>43171.211111111108</v>
      </c>
      <c r="D5" s="719" t="s">
        <v>590</v>
      </c>
      <c r="E5" s="532"/>
      <c r="F5" s="532">
        <v>6.5</v>
      </c>
      <c r="G5" s="480"/>
      <c r="H5" s="480"/>
      <c r="I5" s="519"/>
    </row>
    <row r="6" spans="1:9" s="515" customFormat="1" ht="90" customHeight="1">
      <c r="A6" s="530" t="s">
        <v>501</v>
      </c>
      <c r="B6" s="530" t="s">
        <v>583</v>
      </c>
      <c r="C6" s="531">
        <v>43171.244444444441</v>
      </c>
      <c r="D6" s="719" t="s">
        <v>591</v>
      </c>
      <c r="E6" s="532"/>
      <c r="F6" s="532">
        <v>4.59</v>
      </c>
      <c r="G6" s="480"/>
      <c r="H6" s="480"/>
      <c r="I6" s="521"/>
    </row>
    <row r="7" spans="1:9" s="515" customFormat="1" ht="81.75" customHeight="1">
      <c r="A7" s="530" t="s">
        <v>501</v>
      </c>
      <c r="B7" s="530" t="s">
        <v>583</v>
      </c>
      <c r="C7" s="531">
        <v>43171.301388888889</v>
      </c>
      <c r="D7" s="719" t="s">
        <v>592</v>
      </c>
      <c r="E7" s="532"/>
      <c r="F7" s="532">
        <v>4.33</v>
      </c>
      <c r="G7" s="480"/>
      <c r="H7" s="480"/>
      <c r="I7" s="519"/>
    </row>
    <row r="8" spans="1:9" s="515" customFormat="1" ht="88.5" customHeight="1">
      <c r="A8" s="530" t="s">
        <v>501</v>
      </c>
      <c r="B8" s="530" t="s">
        <v>583</v>
      </c>
      <c r="C8" s="531">
        <v>43171.320833333331</v>
      </c>
      <c r="D8" s="719" t="s">
        <v>593</v>
      </c>
      <c r="E8" s="532"/>
      <c r="F8" s="532">
        <v>7.57</v>
      </c>
      <c r="G8" s="480"/>
      <c r="H8" s="480"/>
      <c r="I8" s="519"/>
    </row>
    <row r="9" spans="1:9" s="515" customFormat="1" ht="75.75" customHeight="1">
      <c r="A9" s="530" t="s">
        <v>543</v>
      </c>
      <c r="B9" s="530" t="s">
        <v>594</v>
      </c>
      <c r="C9" s="531">
        <v>43172.588888888888</v>
      </c>
      <c r="D9" s="719" t="s">
        <v>595</v>
      </c>
      <c r="E9" s="532">
        <v>1.02</v>
      </c>
      <c r="F9" s="532"/>
      <c r="G9" s="480"/>
      <c r="H9" s="480"/>
      <c r="I9" s="519"/>
    </row>
    <row r="10" spans="1:9">
      <c r="E10" s="525"/>
      <c r="F10" s="525"/>
    </row>
    <row r="11" spans="1:9">
      <c r="E11" s="525"/>
      <c r="F11" s="525"/>
    </row>
    <row r="12" spans="1:9">
      <c r="E12" s="525"/>
      <c r="F12" s="525"/>
    </row>
    <row r="13" spans="1:9">
      <c r="E13" s="525"/>
      <c r="F13" s="525"/>
    </row>
    <row r="14" spans="1:9">
      <c r="E14" s="525"/>
      <c r="F14" s="525"/>
    </row>
    <row r="15" spans="1:9">
      <c r="E15" s="525"/>
      <c r="F15" s="525"/>
    </row>
    <row r="16" spans="1:9">
      <c r="E16" s="525"/>
      <c r="F16" s="525"/>
    </row>
    <row r="17" spans="5:6">
      <c r="E17" s="525"/>
      <c r="F17" s="525"/>
    </row>
    <row r="18" spans="5:6">
      <c r="E18" s="525"/>
      <c r="F18" s="525"/>
    </row>
    <row r="19" spans="5:6">
      <c r="E19" s="525"/>
      <c r="F19" s="525"/>
    </row>
    <row r="20" spans="5:6">
      <c r="E20" s="525"/>
      <c r="F20" s="525"/>
    </row>
    <row r="21" spans="5:6">
      <c r="E21" s="525"/>
      <c r="F21" s="525"/>
    </row>
    <row r="22" spans="5:6">
      <c r="E22" s="525"/>
      <c r="F22" s="525"/>
    </row>
    <row r="23" spans="5:6">
      <c r="E23" s="525"/>
      <c r="F23" s="525"/>
    </row>
    <row r="24" spans="5:6">
      <c r="E24" s="525"/>
      <c r="F24" s="525"/>
    </row>
    <row r="25" spans="5:6">
      <c r="E25" s="525"/>
      <c r="F25" s="525"/>
    </row>
    <row r="26" spans="5:6">
      <c r="E26" s="525"/>
      <c r="F26" s="525"/>
    </row>
    <row r="27" spans="5:6">
      <c r="E27" s="525"/>
      <c r="F27" s="525"/>
    </row>
    <row r="28" spans="5:6">
      <c r="E28" s="525"/>
      <c r="F28" s="525"/>
    </row>
    <row r="29" spans="5:6">
      <c r="E29" s="525"/>
      <c r="F29" s="525"/>
    </row>
    <row r="30" spans="5:6">
      <c r="E30" s="525"/>
      <c r="F30" s="525"/>
    </row>
    <row r="31" spans="5:6">
      <c r="E31" s="525"/>
      <c r="F31" s="525"/>
    </row>
    <row r="32" spans="5:6">
      <c r="E32" s="525"/>
      <c r="F32" s="525"/>
    </row>
    <row r="33" spans="5:6">
      <c r="E33" s="525"/>
      <c r="F33" s="525"/>
    </row>
    <row r="34" spans="5:6">
      <c r="E34" s="525"/>
      <c r="F34" s="525"/>
    </row>
    <row r="35" spans="5:6">
      <c r="E35" s="525"/>
      <c r="F35" s="525"/>
    </row>
    <row r="36" spans="5:6">
      <c r="E36" s="525"/>
      <c r="F36" s="525"/>
    </row>
    <row r="37" spans="5:6">
      <c r="E37" s="525"/>
      <c r="F37" s="525"/>
    </row>
    <row r="38" spans="5:6">
      <c r="E38" s="525"/>
      <c r="F38" s="525"/>
    </row>
    <row r="39" spans="5:6">
      <c r="E39" s="525"/>
      <c r="F39" s="525"/>
    </row>
    <row r="40" spans="5:6">
      <c r="E40" s="525"/>
      <c r="F40" s="525"/>
    </row>
    <row r="41" spans="5:6">
      <c r="E41" s="525"/>
      <c r="F41" s="525"/>
    </row>
    <row r="42" spans="5:6">
      <c r="E42" s="525"/>
      <c r="F42" s="525"/>
    </row>
    <row r="43" spans="5:6">
      <c r="E43" s="525"/>
      <c r="F43" s="525"/>
    </row>
    <row r="44" spans="5:6">
      <c r="E44" s="525"/>
      <c r="F44" s="525"/>
    </row>
    <row r="45" spans="5:6">
      <c r="E45" s="525"/>
      <c r="F45" s="525"/>
    </row>
    <row r="46" spans="5:6">
      <c r="E46" s="525"/>
      <c r="F46" s="525"/>
    </row>
    <row r="47" spans="5:6">
      <c r="E47" s="525"/>
      <c r="F47" s="525"/>
    </row>
    <row r="48" spans="5:6">
      <c r="E48" s="525"/>
      <c r="F48" s="525"/>
    </row>
    <row r="49" spans="5:6">
      <c r="E49" s="525"/>
      <c r="F49" s="525"/>
    </row>
    <row r="50" spans="5:6">
      <c r="E50" s="525"/>
      <c r="F50" s="525"/>
    </row>
    <row r="51" spans="5:6">
      <c r="E51" s="525"/>
      <c r="F51" s="525"/>
    </row>
    <row r="52" spans="5:6">
      <c r="E52" s="525"/>
      <c r="F52" s="525"/>
    </row>
    <row r="53" spans="5:6">
      <c r="E53" s="525"/>
      <c r="F53" s="525"/>
    </row>
    <row r="54" spans="5:6">
      <c r="E54" s="525"/>
      <c r="F54" s="525"/>
    </row>
    <row r="55" spans="5:6">
      <c r="E55" s="525"/>
      <c r="F55" s="525"/>
    </row>
    <row r="56" spans="5:6">
      <c r="E56" s="525"/>
      <c r="F56" s="525"/>
    </row>
    <row r="57" spans="5:6">
      <c r="E57" s="525"/>
      <c r="F57" s="525"/>
    </row>
    <row r="58" spans="5:6">
      <c r="E58" s="525"/>
      <c r="F58" s="525"/>
    </row>
    <row r="59" spans="5:6">
      <c r="E59" s="525"/>
      <c r="F59" s="525"/>
    </row>
    <row r="60" spans="5:6">
      <c r="E60" s="525"/>
      <c r="F60" s="525"/>
    </row>
    <row r="61" spans="5:6">
      <c r="E61" s="525"/>
      <c r="F61" s="525"/>
    </row>
    <row r="62" spans="5:6">
      <c r="E62" s="525"/>
      <c r="F62" s="525"/>
    </row>
    <row r="63" spans="5:6">
      <c r="E63" s="525"/>
      <c r="F63" s="525"/>
    </row>
    <row r="64" spans="5:6">
      <c r="E64" s="525"/>
      <c r="F64" s="525"/>
    </row>
    <row r="65" spans="5:6">
      <c r="E65" s="525"/>
      <c r="F65" s="525"/>
    </row>
    <row r="66" spans="5:6">
      <c r="E66" s="525"/>
      <c r="F66" s="525"/>
    </row>
    <row r="67" spans="5:6">
      <c r="E67" s="525"/>
      <c r="F67" s="525"/>
    </row>
    <row r="68" spans="5:6">
      <c r="E68" s="525"/>
      <c r="F68" s="525"/>
    </row>
    <row r="69" spans="5:6">
      <c r="E69" s="525"/>
      <c r="F69" s="525"/>
    </row>
    <row r="70" spans="5:6">
      <c r="E70" s="525"/>
      <c r="F70" s="525"/>
    </row>
    <row r="71" spans="5:6">
      <c r="E71" s="525"/>
      <c r="F71" s="525"/>
    </row>
    <row r="72" spans="5:6">
      <c r="E72" s="525"/>
      <c r="F72" s="525"/>
    </row>
    <row r="73" spans="5:6">
      <c r="E73" s="525"/>
      <c r="F73" s="525"/>
    </row>
    <row r="74" spans="5:6">
      <c r="E74" s="525"/>
      <c r="F74" s="525"/>
    </row>
    <row r="75" spans="5:6">
      <c r="E75" s="525"/>
      <c r="F75" s="525"/>
    </row>
    <row r="76" spans="5:6">
      <c r="E76" s="525"/>
      <c r="F76" s="525"/>
    </row>
    <row r="77" spans="5:6">
      <c r="E77" s="525"/>
      <c r="F77" s="525"/>
    </row>
    <row r="78" spans="5:6">
      <c r="E78" s="525"/>
      <c r="F78" s="525"/>
    </row>
    <row r="79" spans="5:6">
      <c r="E79" s="525"/>
      <c r="F79" s="525"/>
    </row>
    <row r="80" spans="5:6">
      <c r="E80" s="525"/>
      <c r="F80" s="525"/>
    </row>
    <row r="81" spans="5:6">
      <c r="E81" s="525"/>
      <c r="F81" s="525"/>
    </row>
    <row r="82" spans="5:6">
      <c r="E82" s="525"/>
      <c r="F82" s="525"/>
    </row>
    <row r="83" spans="5:6">
      <c r="E83" s="525"/>
      <c r="F83" s="525"/>
    </row>
    <row r="84" spans="5:6">
      <c r="E84" s="525"/>
      <c r="F84" s="525"/>
    </row>
    <row r="85" spans="5:6">
      <c r="E85" s="525"/>
      <c r="F85" s="525"/>
    </row>
    <row r="86" spans="5:6">
      <c r="E86" s="525"/>
      <c r="F86" s="525"/>
    </row>
    <row r="87" spans="5:6">
      <c r="E87" s="525"/>
      <c r="F87" s="525"/>
    </row>
    <row r="88" spans="5:6">
      <c r="E88" s="525"/>
      <c r="F88" s="525"/>
    </row>
    <row r="89" spans="5:6">
      <c r="E89" s="525"/>
      <c r="F89" s="525"/>
    </row>
    <row r="90" spans="5:6">
      <c r="E90" s="525"/>
      <c r="F90" s="525"/>
    </row>
    <row r="91" spans="5:6">
      <c r="E91" s="525"/>
      <c r="F91" s="525"/>
    </row>
    <row r="92" spans="5:6">
      <c r="E92" s="525"/>
      <c r="F92" s="525"/>
    </row>
    <row r="93" spans="5:6">
      <c r="E93" s="525"/>
      <c r="F93" s="525"/>
    </row>
    <row r="94" spans="5:6">
      <c r="E94" s="525"/>
      <c r="F94" s="525"/>
    </row>
    <row r="95" spans="5:6">
      <c r="E95" s="525"/>
      <c r="F95" s="525"/>
    </row>
    <row r="96" spans="5:6">
      <c r="E96" s="525"/>
      <c r="F96" s="525"/>
    </row>
    <row r="97" spans="5:6">
      <c r="E97" s="525"/>
      <c r="F97" s="525"/>
    </row>
    <row r="98" spans="5:6">
      <c r="E98" s="525"/>
      <c r="F98" s="525"/>
    </row>
    <row r="99" spans="5:6">
      <c r="E99" s="525"/>
      <c r="F99" s="525"/>
    </row>
    <row r="100" spans="5:6">
      <c r="E100" s="525"/>
      <c r="F100" s="525"/>
    </row>
    <row r="101" spans="5:6">
      <c r="E101" s="525"/>
      <c r="F101" s="525"/>
    </row>
    <row r="102" spans="5:6">
      <c r="E102" s="525"/>
      <c r="F102" s="525"/>
    </row>
    <row r="103" spans="5:6">
      <c r="E103" s="525"/>
      <c r="F103" s="525"/>
    </row>
    <row r="104" spans="5:6">
      <c r="E104" s="525"/>
      <c r="F104" s="525"/>
    </row>
    <row r="105" spans="5:6">
      <c r="E105" s="525"/>
      <c r="F105" s="525"/>
    </row>
    <row r="106" spans="5:6">
      <c r="E106" s="525"/>
      <c r="F106" s="525"/>
    </row>
    <row r="107" spans="5:6">
      <c r="E107" s="525"/>
      <c r="F107" s="525"/>
    </row>
    <row r="108" spans="5:6">
      <c r="E108" s="525"/>
      <c r="F108" s="525"/>
    </row>
    <row r="109" spans="5:6">
      <c r="E109" s="525"/>
      <c r="F109" s="525"/>
    </row>
    <row r="110" spans="5:6">
      <c r="E110" s="525"/>
      <c r="F110" s="525"/>
    </row>
    <row r="111" spans="5:6">
      <c r="E111" s="525"/>
      <c r="F111" s="525"/>
    </row>
    <row r="112" spans="5:6">
      <c r="E112" s="525"/>
      <c r="F112" s="525"/>
    </row>
    <row r="113" spans="5:6">
      <c r="E113" s="525"/>
      <c r="F113" s="525"/>
    </row>
    <row r="114" spans="5:6">
      <c r="E114" s="525"/>
      <c r="F114" s="525"/>
    </row>
    <row r="115" spans="5:6">
      <c r="E115" s="525"/>
      <c r="F115" s="525"/>
    </row>
    <row r="116" spans="5:6">
      <c r="E116" s="525"/>
      <c r="F116" s="525"/>
    </row>
    <row r="117" spans="5:6">
      <c r="E117" s="525"/>
      <c r="F117" s="525"/>
    </row>
    <row r="118" spans="5:6">
      <c r="E118" s="525"/>
      <c r="F118" s="525"/>
    </row>
    <row r="119" spans="5:6">
      <c r="E119" s="525"/>
      <c r="F119" s="525"/>
    </row>
    <row r="120" spans="5:6">
      <c r="E120" s="525"/>
      <c r="F120" s="525"/>
    </row>
    <row r="121" spans="5:6">
      <c r="E121" s="525"/>
      <c r="F121" s="525"/>
    </row>
  </sheetData>
  <pageMargins left="0.7" right="0.51432291666666663" top="0.86956521739130432" bottom="0.61458333333333337" header="0.3" footer="0.3"/>
  <pageSetup orientation="portrait" r:id="rId1"/>
  <headerFooter>
    <oddHeader>&amp;R&amp;7Informe de la Operación Mensual - Marzo 2018
INFSGI-MES-03-2018
10/04/2018
Versión: 01</oddHeader>
    <oddFooter>&amp;L&amp;7COES SINAC, 2018
&amp;C27&amp;R&amp;7Dirección Ejecutiva
Sub Dirección de Gestión de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1E7E1-8BF2-40B7-8695-3BE9B4A6D9E6}">
  <sheetPr>
    <tabColor theme="4"/>
  </sheetPr>
  <dimension ref="A1:W67"/>
  <sheetViews>
    <sheetView showGridLines="0" view="pageBreakPreview" zoomScale="130" zoomScaleNormal="100" zoomScaleSheetLayoutView="130" zoomScalePageLayoutView="115" workbookViewId="0">
      <selection activeCell="O24" sqref="O24"/>
    </sheetView>
  </sheetViews>
  <sheetFormatPr defaultRowHeight="11.25"/>
  <cols>
    <col min="1" max="1" width="7.5" style="61" customWidth="1"/>
    <col min="2" max="9" width="9.33203125" style="61"/>
    <col min="10" max="11" width="9.33203125" style="61" customWidth="1"/>
    <col min="12" max="12" width="10.33203125" style="61" customWidth="1"/>
    <col min="13" max="13" width="9.33203125" style="61"/>
    <col min="14" max="14" width="9.33203125" style="537"/>
    <col min="15" max="16" width="10.1640625" style="596" bestFit="1" customWidth="1"/>
    <col min="17" max="17" width="11.5" style="596" customWidth="1"/>
    <col min="18" max="23" width="9.33203125" style="596"/>
    <col min="24" max="16384" width="9.33203125" style="61"/>
  </cols>
  <sheetData>
    <row r="1" spans="1:20" ht="27.75" customHeight="1">
      <c r="A1" s="844" t="s">
        <v>22</v>
      </c>
      <c r="B1" s="844"/>
      <c r="C1" s="844"/>
      <c r="D1" s="844"/>
      <c r="E1" s="844"/>
      <c r="F1" s="844"/>
      <c r="G1" s="844"/>
      <c r="H1" s="844"/>
      <c r="I1" s="844"/>
      <c r="J1" s="844"/>
      <c r="K1" s="844"/>
      <c r="L1" s="844"/>
      <c r="M1" s="844"/>
      <c r="N1" s="536"/>
      <c r="O1" s="595"/>
      <c r="P1" s="595"/>
      <c r="Q1" s="595"/>
    </row>
    <row r="2" spans="1:20" ht="11.25" customHeight="1">
      <c r="A2" s="52"/>
      <c r="B2" s="53"/>
      <c r="C2" s="82"/>
      <c r="D2" s="82"/>
      <c r="E2" s="82"/>
      <c r="F2" s="82"/>
      <c r="G2" s="82"/>
      <c r="H2" s="82"/>
      <c r="I2" s="82"/>
      <c r="J2" s="82"/>
      <c r="K2" s="53"/>
      <c r="L2" s="53"/>
      <c r="M2" s="53"/>
      <c r="N2" s="538"/>
      <c r="O2" s="597"/>
      <c r="P2" s="597"/>
      <c r="Q2" s="597"/>
    </row>
    <row r="3" spans="1:20" ht="21.75" customHeight="1">
      <c r="A3" s="53"/>
      <c r="B3" s="54"/>
      <c r="C3" s="851" t="str">
        <f>+UPPER(Q4)&amp;" "&amp;Q5</f>
        <v>MARZO 2018</v>
      </c>
      <c r="D3" s="844"/>
      <c r="E3" s="844"/>
      <c r="F3" s="844"/>
      <c r="G3" s="844"/>
      <c r="H3" s="844"/>
      <c r="I3" s="844"/>
      <c r="J3" s="844"/>
      <c r="K3" s="53"/>
      <c r="L3" s="53"/>
      <c r="M3" s="53"/>
      <c r="N3" s="538"/>
      <c r="O3" s="597"/>
      <c r="P3" s="597"/>
      <c r="Q3" s="597"/>
      <c r="R3" s="598"/>
      <c r="S3" s="598"/>
      <c r="T3" s="598"/>
    </row>
    <row r="4" spans="1:20" ht="11.25" customHeight="1">
      <c r="A4" s="51"/>
      <c r="B4" s="54"/>
      <c r="C4" s="51"/>
      <c r="D4" s="51"/>
      <c r="E4" s="51"/>
      <c r="F4" s="51"/>
      <c r="G4" s="51"/>
      <c r="H4" s="51"/>
      <c r="I4" s="51"/>
      <c r="J4" s="51"/>
      <c r="K4" s="51"/>
      <c r="L4" s="51"/>
      <c r="M4" s="51"/>
      <c r="N4" s="539"/>
      <c r="O4" s="599"/>
      <c r="P4" s="595" t="s">
        <v>235</v>
      </c>
      <c r="Q4" s="600" t="s">
        <v>557</v>
      </c>
      <c r="R4" s="598"/>
      <c r="S4" s="598"/>
      <c r="T4" s="598"/>
    </row>
    <row r="5" spans="1:20" ht="11.25" customHeight="1">
      <c r="A5" s="62"/>
      <c r="B5" s="63"/>
      <c r="C5" s="64"/>
      <c r="D5" s="64"/>
      <c r="E5" s="64"/>
      <c r="F5" s="64"/>
      <c r="G5" s="64"/>
      <c r="H5" s="64"/>
      <c r="I5" s="64"/>
      <c r="J5" s="64"/>
      <c r="K5" s="64"/>
      <c r="L5" s="64"/>
      <c r="M5" s="51"/>
      <c r="N5" s="539"/>
      <c r="O5" s="599"/>
      <c r="P5" s="595" t="s">
        <v>236</v>
      </c>
      <c r="Q5" s="599">
        <v>2018</v>
      </c>
      <c r="R5" s="598"/>
      <c r="S5" s="598"/>
      <c r="T5" s="598"/>
    </row>
    <row r="6" spans="1:20" ht="17.25" customHeight="1">
      <c r="A6" s="77" t="s">
        <v>540</v>
      </c>
      <c r="B6" s="51"/>
      <c r="C6" s="51"/>
      <c r="D6" s="51"/>
      <c r="E6" s="51"/>
      <c r="F6" s="51"/>
      <c r="G6" s="51"/>
      <c r="H6" s="51"/>
      <c r="I6" s="51"/>
      <c r="J6" s="51"/>
      <c r="K6" s="51"/>
      <c r="L6" s="51"/>
      <c r="M6" s="51"/>
      <c r="N6" s="536"/>
      <c r="O6" s="595"/>
      <c r="P6" s="595"/>
      <c r="Q6" s="609">
        <v>43160</v>
      </c>
      <c r="R6" s="598"/>
      <c r="S6" s="598"/>
      <c r="T6" s="598"/>
    </row>
    <row r="7" spans="1:20" ht="11.25" customHeight="1">
      <c r="A7" s="51"/>
      <c r="B7" s="51"/>
      <c r="C7" s="51"/>
      <c r="D7" s="51"/>
      <c r="E7" s="51"/>
      <c r="F7" s="51"/>
      <c r="G7" s="51"/>
      <c r="H7" s="51"/>
      <c r="I7" s="51"/>
      <c r="J7" s="51"/>
      <c r="K7" s="51"/>
      <c r="L7" s="51"/>
      <c r="M7" s="51"/>
      <c r="N7" s="536"/>
      <c r="O7" s="595"/>
      <c r="P7" s="595"/>
      <c r="Q7" s="595">
        <v>31</v>
      </c>
      <c r="R7" s="598"/>
      <c r="S7" s="598"/>
      <c r="T7" s="598"/>
    </row>
    <row r="8" spans="1:20" ht="11.25" customHeight="1">
      <c r="A8" s="55"/>
      <c r="B8" s="55"/>
      <c r="C8" s="55"/>
      <c r="D8" s="55"/>
      <c r="E8" s="55"/>
      <c r="F8" s="55"/>
      <c r="G8" s="55"/>
      <c r="H8" s="55"/>
      <c r="I8" s="55"/>
      <c r="J8" s="55"/>
      <c r="K8" s="55"/>
      <c r="L8" s="55"/>
      <c r="M8" s="55"/>
      <c r="N8" s="540"/>
      <c r="O8" s="601"/>
      <c r="P8" s="601"/>
      <c r="Q8" s="601"/>
      <c r="R8" s="598"/>
      <c r="S8" s="598"/>
      <c r="T8" s="598"/>
    </row>
    <row r="9" spans="1:20" ht="11.25" customHeight="1">
      <c r="A9" s="53" t="str">
        <f>"1.1. Producción de energía eléctrica en "&amp;LOWER(Q4)&amp;" "&amp;Q5&amp;" en comparación al mismo mes del año anterior"</f>
        <v>1.1. Producción de energía eléctrica en marzo 2018 en comparación al mismo mes del año anterior</v>
      </c>
      <c r="B9" s="53"/>
      <c r="C9" s="53"/>
      <c r="D9" s="53"/>
      <c r="E9" s="53"/>
      <c r="F9" s="53"/>
      <c r="G9" s="53"/>
      <c r="H9" s="53"/>
      <c r="I9" s="53"/>
      <c r="J9" s="53"/>
      <c r="K9" s="53"/>
      <c r="L9" s="53"/>
      <c r="M9" s="53"/>
      <c r="N9" s="538"/>
      <c r="O9" s="597"/>
      <c r="P9" s="597"/>
      <c r="Q9" s="597"/>
      <c r="R9" s="598"/>
      <c r="S9" s="598"/>
      <c r="T9" s="598"/>
    </row>
    <row r="10" spans="1:20" ht="11.25" customHeight="1">
      <c r="A10" s="62"/>
      <c r="B10" s="56"/>
      <c r="C10" s="56"/>
      <c r="D10" s="56"/>
      <c r="E10" s="56"/>
      <c r="F10" s="56"/>
      <c r="G10" s="56"/>
      <c r="H10" s="56"/>
      <c r="I10" s="56"/>
      <c r="J10" s="56"/>
      <c r="K10" s="56"/>
      <c r="L10" s="56"/>
      <c r="M10" s="56"/>
      <c r="N10" s="539"/>
      <c r="O10" s="599"/>
      <c r="P10" s="599"/>
      <c r="Q10" s="599"/>
      <c r="R10" s="598"/>
      <c r="S10" s="598"/>
      <c r="T10" s="598"/>
    </row>
    <row r="11" spans="1:20" ht="11.25" customHeight="1">
      <c r="A11" s="65"/>
      <c r="B11" s="65"/>
      <c r="C11" s="65"/>
      <c r="D11" s="65"/>
      <c r="E11" s="65"/>
      <c r="F11" s="65"/>
      <c r="G11" s="65"/>
      <c r="H11" s="65"/>
      <c r="I11" s="65"/>
      <c r="J11" s="65"/>
      <c r="K11" s="65"/>
      <c r="L11" s="65"/>
      <c r="M11" s="65"/>
      <c r="N11" s="541"/>
      <c r="O11" s="602"/>
      <c r="P11" s="602"/>
      <c r="Q11" s="602"/>
    </row>
    <row r="12" spans="1:20" ht="26.25" customHeight="1">
      <c r="A12" s="79" t="s">
        <v>23</v>
      </c>
      <c r="B12" s="850" t="s">
        <v>704</v>
      </c>
      <c r="C12" s="850"/>
      <c r="D12" s="850"/>
      <c r="E12" s="850"/>
      <c r="F12" s="850"/>
      <c r="G12" s="850"/>
      <c r="H12" s="850"/>
      <c r="I12" s="850"/>
      <c r="J12" s="850"/>
      <c r="K12" s="850"/>
      <c r="L12" s="850"/>
      <c r="M12" s="850"/>
      <c r="N12" s="539"/>
      <c r="O12" s="599"/>
      <c r="P12" s="599"/>
      <c r="Q12" s="599"/>
    </row>
    <row r="13" spans="1:20" ht="12.75" customHeight="1">
      <c r="A13" s="51"/>
      <c r="B13" s="81"/>
      <c r="C13" s="81"/>
      <c r="D13" s="81"/>
      <c r="E13" s="81"/>
      <c r="F13" s="81"/>
      <c r="G13" s="81"/>
      <c r="H13" s="81"/>
      <c r="I13" s="81"/>
      <c r="J13" s="81"/>
      <c r="K13" s="81"/>
      <c r="L13" s="81"/>
      <c r="M13" s="56"/>
      <c r="N13" s="539"/>
      <c r="O13" s="599"/>
      <c r="P13" s="599"/>
      <c r="Q13" s="599"/>
    </row>
    <row r="14" spans="1:20" ht="28.5" customHeight="1">
      <c r="A14" s="79" t="s">
        <v>23</v>
      </c>
      <c r="B14" s="850" t="s">
        <v>702</v>
      </c>
      <c r="C14" s="850"/>
      <c r="D14" s="850"/>
      <c r="E14" s="850"/>
      <c r="F14" s="850"/>
      <c r="G14" s="850"/>
      <c r="H14" s="850"/>
      <c r="I14" s="850"/>
      <c r="J14" s="850"/>
      <c r="K14" s="850"/>
      <c r="L14" s="850"/>
      <c r="M14" s="850"/>
      <c r="N14" s="539"/>
      <c r="O14" s="599"/>
      <c r="P14" s="599"/>
      <c r="Q14" s="599"/>
    </row>
    <row r="15" spans="1:20" ht="15" customHeight="1">
      <c r="A15" s="80"/>
      <c r="B15" s="81"/>
      <c r="C15" s="81"/>
      <c r="D15" s="81"/>
      <c r="E15" s="81"/>
      <c r="F15" s="81"/>
      <c r="G15" s="81"/>
      <c r="H15" s="81"/>
      <c r="I15" s="81"/>
      <c r="J15" s="81"/>
      <c r="K15" s="81"/>
      <c r="L15" s="81"/>
      <c r="M15" s="56"/>
      <c r="N15" s="539"/>
      <c r="O15" s="599"/>
      <c r="P15" s="599"/>
      <c r="Q15" s="599"/>
    </row>
    <row r="16" spans="1:20" ht="57" customHeight="1">
      <c r="A16" s="79" t="s">
        <v>23</v>
      </c>
      <c r="B16" s="850" t="s">
        <v>703</v>
      </c>
      <c r="C16" s="850"/>
      <c r="D16" s="850"/>
      <c r="E16" s="850"/>
      <c r="F16" s="850"/>
      <c r="G16" s="850"/>
      <c r="H16" s="850"/>
      <c r="I16" s="850"/>
      <c r="J16" s="850"/>
      <c r="K16" s="850"/>
      <c r="L16" s="850"/>
      <c r="M16" s="850"/>
      <c r="N16" s="539"/>
      <c r="O16" s="599"/>
      <c r="P16" s="599"/>
      <c r="Q16" s="599"/>
    </row>
    <row r="17" spans="1:18" ht="17.25" customHeight="1">
      <c r="A17" s="56"/>
      <c r="B17" s="56"/>
      <c r="C17" s="56"/>
      <c r="D17" s="56"/>
      <c r="E17" s="56"/>
      <c r="F17" s="56"/>
      <c r="G17" s="56"/>
      <c r="H17" s="56"/>
      <c r="I17" s="56"/>
      <c r="J17" s="56"/>
      <c r="K17" s="56"/>
      <c r="L17" s="56"/>
      <c r="M17" s="56"/>
      <c r="N17" s="539"/>
      <c r="O17" s="599"/>
      <c r="P17" s="599"/>
      <c r="Q17" s="599"/>
    </row>
    <row r="18" spans="1:18" ht="32.25" customHeight="1">
      <c r="A18" s="78" t="s">
        <v>23</v>
      </c>
      <c r="B18" s="849" t="s">
        <v>705</v>
      </c>
      <c r="C18" s="849"/>
      <c r="D18" s="849"/>
      <c r="E18" s="849"/>
      <c r="F18" s="849"/>
      <c r="G18" s="849"/>
      <c r="H18" s="849"/>
      <c r="I18" s="849"/>
      <c r="J18" s="849"/>
      <c r="K18" s="849"/>
      <c r="L18" s="849"/>
      <c r="M18" s="849"/>
      <c r="N18" s="539"/>
      <c r="O18" s="599"/>
      <c r="P18" s="599"/>
      <c r="Q18" s="599"/>
    </row>
    <row r="19" spans="1:18" ht="11.25" customHeight="1">
      <c r="A19" s="56"/>
      <c r="B19" s="56"/>
      <c r="C19" s="56"/>
      <c r="D19" s="56"/>
      <c r="E19" s="56"/>
      <c r="F19" s="56"/>
      <c r="G19" s="56"/>
      <c r="H19" s="56"/>
      <c r="I19" s="56"/>
      <c r="J19" s="56"/>
      <c r="K19" s="56"/>
      <c r="L19" s="56"/>
      <c r="M19" s="56"/>
      <c r="N19" s="539"/>
      <c r="O19" s="599"/>
      <c r="P19" s="599"/>
      <c r="Q19" s="599"/>
    </row>
    <row r="20" spans="1:18" ht="15.75" customHeight="1">
      <c r="A20" s="56"/>
      <c r="B20" s="56"/>
      <c r="C20" s="846" t="str">
        <f>+UPPER(Q4)&amp;" "&amp;Q5</f>
        <v>MARZO 2018</v>
      </c>
      <c r="D20" s="847"/>
      <c r="E20" s="51"/>
      <c r="F20" s="51"/>
      <c r="G20" s="51"/>
      <c r="H20" s="51"/>
      <c r="I20" s="846" t="str">
        <f>+UPPER(Q4)&amp;" "&amp;Q5-1</f>
        <v>MARZO 2017</v>
      </c>
      <c r="J20" s="846"/>
      <c r="K20" s="846"/>
      <c r="L20" s="56"/>
      <c r="M20" s="56"/>
      <c r="Q20" s="599"/>
    </row>
    <row r="21" spans="1:18" ht="11.25" customHeight="1">
      <c r="A21" s="56"/>
      <c r="B21" s="56"/>
      <c r="C21" s="56"/>
      <c r="D21" s="56"/>
      <c r="E21" s="56"/>
      <c r="F21" s="56"/>
      <c r="G21" s="56"/>
      <c r="H21" s="56"/>
      <c r="I21" s="56"/>
      <c r="J21" s="56"/>
      <c r="K21" s="56"/>
      <c r="L21" s="56"/>
      <c r="M21" s="56"/>
      <c r="Q21" s="599"/>
    </row>
    <row r="22" spans="1:18" ht="11.25" customHeight="1">
      <c r="A22" s="66"/>
      <c r="B22" s="67"/>
      <c r="C22" s="67"/>
      <c r="D22" s="67"/>
      <c r="E22" s="67"/>
      <c r="F22" s="67"/>
      <c r="G22" s="67"/>
      <c r="H22" s="67"/>
      <c r="I22" s="67"/>
      <c r="J22" s="67"/>
      <c r="K22" s="67"/>
      <c r="L22" s="67"/>
      <c r="M22" s="67"/>
      <c r="N22" s="645" t="s">
        <v>31</v>
      </c>
      <c r="O22" s="603" t="s">
        <v>706</v>
      </c>
      <c r="P22" s="603" t="s">
        <v>707</v>
      </c>
    </row>
    <row r="23" spans="1:18" ht="11.25" customHeight="1">
      <c r="A23" s="66"/>
      <c r="B23" s="67"/>
      <c r="C23" s="67"/>
      <c r="D23" s="67"/>
      <c r="E23" s="67"/>
      <c r="F23" s="67"/>
      <c r="G23" s="67"/>
      <c r="H23" s="67"/>
      <c r="I23" s="67"/>
      <c r="J23" s="67"/>
      <c r="K23" s="67"/>
      <c r="L23" s="67"/>
      <c r="M23" s="67"/>
      <c r="N23" s="645" t="s">
        <v>24</v>
      </c>
      <c r="O23" s="604">
        <v>2865.1492965074999</v>
      </c>
      <c r="P23" s="604">
        <v>2500.0956345935956</v>
      </c>
      <c r="Q23" s="605"/>
    </row>
    <row r="24" spans="1:18" ht="11.25" customHeight="1">
      <c r="A24" s="56"/>
      <c r="B24" s="56"/>
      <c r="C24" s="56"/>
      <c r="D24" s="56"/>
      <c r="E24" s="60"/>
      <c r="F24" s="68"/>
      <c r="G24" s="68"/>
      <c r="H24" s="68"/>
      <c r="I24" s="68"/>
      <c r="J24" s="68"/>
      <c r="K24" s="68"/>
      <c r="L24" s="68"/>
      <c r="M24" s="60"/>
      <c r="N24" s="646" t="s">
        <v>25</v>
      </c>
      <c r="O24" s="606">
        <v>1249.8732333524999</v>
      </c>
      <c r="P24" s="606">
        <v>1445.8873524061053</v>
      </c>
      <c r="Q24" s="604"/>
      <c r="R24" s="604"/>
    </row>
    <row r="25" spans="1:18" ht="11.25" customHeight="1">
      <c r="A25" s="56"/>
      <c r="B25" s="56"/>
      <c r="C25" s="56"/>
      <c r="D25" s="56"/>
      <c r="E25" s="56"/>
      <c r="F25" s="56"/>
      <c r="G25" s="56"/>
      <c r="H25" s="56"/>
      <c r="I25" s="56"/>
      <c r="J25" s="69"/>
      <c r="K25" s="69"/>
      <c r="L25" s="56"/>
      <c r="M25" s="56"/>
      <c r="N25" s="646" t="s">
        <v>26</v>
      </c>
      <c r="O25" s="606">
        <v>0</v>
      </c>
      <c r="P25" s="606">
        <v>77.553984838256909</v>
      </c>
      <c r="Q25" s="607"/>
    </row>
    <row r="26" spans="1:18" ht="11.25" customHeight="1">
      <c r="A26" s="56"/>
      <c r="B26" s="56"/>
      <c r="C26" s="56"/>
      <c r="D26" s="56"/>
      <c r="E26" s="56"/>
      <c r="F26" s="56"/>
      <c r="G26" s="56"/>
      <c r="H26" s="56"/>
      <c r="I26" s="56"/>
      <c r="J26" s="69"/>
      <c r="K26" s="69"/>
      <c r="L26" s="56"/>
      <c r="M26" s="56"/>
      <c r="N26" s="647" t="s">
        <v>27</v>
      </c>
      <c r="O26" s="604">
        <v>4.7955389824999992</v>
      </c>
      <c r="P26" s="604">
        <v>41.533128718706976</v>
      </c>
      <c r="Q26" s="607"/>
    </row>
    <row r="27" spans="1:18" ht="11.25" customHeight="1">
      <c r="A27" s="56"/>
      <c r="B27" s="56"/>
      <c r="C27" s="56"/>
      <c r="D27" s="56"/>
      <c r="E27" s="56"/>
      <c r="F27" s="56"/>
      <c r="G27" s="56"/>
      <c r="H27" s="56"/>
      <c r="I27" s="56"/>
      <c r="J27" s="69"/>
      <c r="K27" s="56"/>
      <c r="L27" s="56"/>
      <c r="M27" s="56"/>
      <c r="N27" s="645" t="s">
        <v>28</v>
      </c>
      <c r="O27" s="604">
        <v>12.045985155000002</v>
      </c>
      <c r="P27" s="604">
        <v>8.4967956495010011</v>
      </c>
      <c r="Q27" s="607"/>
    </row>
    <row r="28" spans="1:18" ht="11.25" customHeight="1">
      <c r="A28" s="56"/>
      <c r="B28" s="56"/>
      <c r="C28" s="69"/>
      <c r="D28" s="69"/>
      <c r="E28" s="69"/>
      <c r="F28" s="69"/>
      <c r="G28" s="69"/>
      <c r="H28" s="69"/>
      <c r="I28" s="69"/>
      <c r="J28" s="69"/>
      <c r="K28" s="69"/>
      <c r="L28" s="56"/>
      <c r="M28" s="56"/>
      <c r="N28" s="645" t="s">
        <v>29</v>
      </c>
      <c r="O28" s="604">
        <v>121.84239174000001</v>
      </c>
      <c r="P28" s="604">
        <v>72.430997320513569</v>
      </c>
      <c r="Q28" s="607"/>
    </row>
    <row r="29" spans="1:18" ht="11.25" customHeight="1">
      <c r="A29" s="56"/>
      <c r="B29" s="56"/>
      <c r="C29" s="69"/>
      <c r="D29" s="69"/>
      <c r="E29" s="69"/>
      <c r="F29" s="69"/>
      <c r="G29" s="69"/>
      <c r="H29" s="69"/>
      <c r="I29" s="69"/>
      <c r="J29" s="69"/>
      <c r="K29" s="69"/>
      <c r="L29" s="56"/>
      <c r="M29" s="56"/>
      <c r="N29" s="645" t="s">
        <v>30</v>
      </c>
      <c r="O29" s="604">
        <v>62.167818492499997</v>
      </c>
      <c r="P29" s="604">
        <v>18.513546032000001</v>
      </c>
      <c r="Q29" s="607"/>
    </row>
    <row r="30" spans="1:18" ht="11.25" customHeight="1">
      <c r="A30" s="56"/>
      <c r="B30" s="56"/>
      <c r="C30" s="69"/>
      <c r="D30" s="69"/>
      <c r="E30" s="69"/>
      <c r="F30" s="69"/>
      <c r="G30" s="69"/>
      <c r="H30" s="69"/>
      <c r="I30" s="69"/>
      <c r="J30" s="69"/>
      <c r="K30" s="69"/>
      <c r="L30" s="56"/>
      <c r="M30" s="56"/>
      <c r="N30" s="648"/>
      <c r="O30" s="608"/>
      <c r="P30" s="608"/>
      <c r="Q30" s="607"/>
    </row>
    <row r="31" spans="1:18" ht="11.25" customHeight="1">
      <c r="A31" s="56"/>
      <c r="B31" s="56"/>
      <c r="C31" s="69"/>
      <c r="D31" s="69"/>
      <c r="E31" s="69"/>
      <c r="F31" s="69"/>
      <c r="G31" s="69"/>
      <c r="H31" s="69"/>
      <c r="I31" s="69"/>
      <c r="J31" s="69"/>
      <c r="K31" s="69"/>
      <c r="L31" s="56"/>
      <c r="M31" s="56"/>
      <c r="O31" s="711"/>
      <c r="P31" s="711"/>
      <c r="Q31" s="712"/>
    </row>
    <row r="32" spans="1:18" ht="11.25" customHeight="1">
      <c r="A32" s="56"/>
      <c r="B32" s="56"/>
      <c r="C32" s="69"/>
      <c r="D32" s="69"/>
      <c r="E32" s="69"/>
      <c r="F32" s="69"/>
      <c r="G32" s="69"/>
      <c r="H32" s="69"/>
      <c r="I32" s="69"/>
      <c r="J32" s="69"/>
      <c r="K32" s="69"/>
      <c r="L32" s="56"/>
      <c r="M32" s="56"/>
      <c r="Q32" s="599"/>
    </row>
    <row r="33" spans="1:17" ht="11.25" customHeight="1">
      <c r="A33" s="56"/>
      <c r="B33" s="56"/>
      <c r="C33" s="69"/>
      <c r="D33" s="69"/>
      <c r="E33" s="69"/>
      <c r="F33" s="69"/>
      <c r="G33" s="69"/>
      <c r="H33" s="69"/>
      <c r="I33" s="69"/>
      <c r="J33" s="69"/>
      <c r="K33" s="69"/>
      <c r="L33" s="56"/>
      <c r="M33" s="56"/>
      <c r="Q33" s="599"/>
    </row>
    <row r="34" spans="1:17" ht="11.25" customHeight="1">
      <c r="A34" s="56"/>
      <c r="B34" s="56"/>
      <c r="C34" s="69"/>
      <c r="D34" s="69"/>
      <c r="E34" s="69"/>
      <c r="F34" s="69"/>
      <c r="G34" s="69"/>
      <c r="H34" s="69"/>
      <c r="I34" s="69"/>
      <c r="J34" s="69"/>
      <c r="K34" s="69"/>
      <c r="L34" s="56"/>
      <c r="M34" s="56"/>
      <c r="Q34" s="599"/>
    </row>
    <row r="35" spans="1:17" ht="11.25" customHeight="1">
      <c r="A35" s="70"/>
      <c r="B35" s="70"/>
      <c r="C35" s="71"/>
      <c r="D35" s="71"/>
      <c r="E35" s="71"/>
      <c r="F35" s="71"/>
      <c r="G35" s="71"/>
      <c r="H35" s="71"/>
      <c r="I35" s="71"/>
      <c r="J35" s="70"/>
      <c r="K35" s="70"/>
      <c r="L35" s="70"/>
      <c r="M35" s="70"/>
      <c r="Q35" s="599"/>
    </row>
    <row r="36" spans="1:17" ht="11.25" customHeight="1">
      <c r="A36" s="70"/>
      <c r="B36" s="70"/>
      <c r="C36" s="71"/>
      <c r="D36" s="71"/>
      <c r="E36" s="71"/>
      <c r="F36" s="71"/>
      <c r="G36" s="71"/>
      <c r="H36" s="71"/>
      <c r="I36" s="71"/>
      <c r="J36" s="70"/>
      <c r="K36" s="70"/>
      <c r="L36" s="70"/>
      <c r="M36" s="70"/>
      <c r="Q36" s="599"/>
    </row>
    <row r="37" spans="1:17" ht="11.25" customHeight="1">
      <c r="A37" s="70"/>
      <c r="B37" s="70"/>
      <c r="C37" s="71"/>
      <c r="D37" s="71"/>
      <c r="E37" s="71"/>
      <c r="F37" s="71"/>
      <c r="G37" s="71"/>
      <c r="H37" s="71"/>
      <c r="I37" s="71"/>
      <c r="J37" s="70"/>
      <c r="K37" s="70"/>
      <c r="L37" s="70"/>
      <c r="M37" s="70"/>
      <c r="N37" s="539"/>
      <c r="O37" s="599"/>
      <c r="P37" s="599"/>
      <c r="Q37" s="599"/>
    </row>
    <row r="38" spans="1:17" ht="11.25" customHeight="1">
      <c r="A38" s="70"/>
      <c r="B38" s="70"/>
      <c r="C38" s="71"/>
      <c r="D38" s="71"/>
      <c r="E38" s="71"/>
      <c r="F38" s="71"/>
      <c r="G38" s="71"/>
      <c r="H38" s="71"/>
      <c r="I38" s="71"/>
      <c r="J38" s="70"/>
      <c r="K38" s="70"/>
      <c r="L38" s="70"/>
      <c r="M38" s="70"/>
      <c r="N38" s="539"/>
      <c r="O38" s="599"/>
      <c r="P38" s="599"/>
      <c r="Q38" s="599"/>
    </row>
    <row r="39" spans="1:17" ht="11.25" customHeight="1">
      <c r="A39" s="70"/>
      <c r="B39" s="70"/>
      <c r="C39" s="71"/>
      <c r="D39" s="71"/>
      <c r="E39" s="71"/>
      <c r="F39" s="71"/>
      <c r="G39" s="71"/>
      <c r="H39" s="71"/>
      <c r="I39" s="71"/>
      <c r="J39" s="70"/>
      <c r="K39" s="70"/>
      <c r="L39" s="70"/>
      <c r="M39" s="70"/>
      <c r="N39" s="539"/>
      <c r="O39" s="599"/>
      <c r="P39" s="599"/>
      <c r="Q39" s="599"/>
    </row>
    <row r="40" spans="1:17" ht="11.25" customHeight="1">
      <c r="A40" s="70"/>
      <c r="B40" s="70"/>
      <c r="C40" s="71"/>
      <c r="D40" s="71"/>
      <c r="E40" s="71"/>
      <c r="F40" s="71"/>
      <c r="G40" s="71"/>
      <c r="H40" s="71"/>
      <c r="I40" s="71"/>
      <c r="J40" s="70"/>
      <c r="K40" s="70"/>
      <c r="L40" s="70"/>
      <c r="M40" s="70"/>
      <c r="N40" s="539"/>
      <c r="O40" s="599"/>
      <c r="P40" s="599"/>
      <c r="Q40" s="599"/>
    </row>
    <row r="41" spans="1:17" ht="11.25" customHeight="1">
      <c r="A41" s="70"/>
      <c r="B41" s="70"/>
      <c r="C41" s="70"/>
      <c r="D41" s="71"/>
      <c r="E41" s="71"/>
      <c r="F41" s="71"/>
      <c r="G41" s="71"/>
      <c r="H41" s="70"/>
      <c r="I41" s="70"/>
      <c r="J41" s="70"/>
      <c r="K41" s="70"/>
      <c r="L41" s="70"/>
      <c r="M41" s="70"/>
      <c r="N41" s="539"/>
      <c r="O41" s="599"/>
      <c r="P41" s="599"/>
      <c r="Q41" s="599"/>
    </row>
    <row r="42" spans="1:17" ht="11.25" customHeight="1">
      <c r="A42" s="70"/>
      <c r="B42" s="70"/>
      <c r="C42" s="71"/>
      <c r="D42" s="71"/>
      <c r="E42" s="71"/>
      <c r="F42" s="71"/>
      <c r="G42" s="71"/>
      <c r="H42" s="71"/>
      <c r="I42" s="71"/>
      <c r="J42" s="70"/>
      <c r="K42" s="70"/>
      <c r="L42" s="70"/>
      <c r="M42" s="70"/>
      <c r="N42" s="539"/>
      <c r="O42" s="599"/>
      <c r="P42" s="599"/>
      <c r="Q42" s="599"/>
    </row>
    <row r="43" spans="1:17" ht="11.25" customHeight="1">
      <c r="A43" s="70"/>
      <c r="B43" s="70"/>
      <c r="C43" s="71"/>
      <c r="D43" s="71"/>
      <c r="E43" s="71"/>
      <c r="F43" s="71"/>
      <c r="G43" s="71"/>
      <c r="H43" s="71"/>
      <c r="I43" s="71"/>
      <c r="J43" s="70"/>
      <c r="K43" s="70"/>
      <c r="L43" s="70"/>
      <c r="M43" s="70"/>
      <c r="N43" s="539"/>
      <c r="O43" s="599"/>
      <c r="P43" s="599"/>
      <c r="Q43" s="599"/>
    </row>
    <row r="44" spans="1:17" ht="11.25" customHeight="1">
      <c r="A44" s="70"/>
      <c r="B44" s="70"/>
      <c r="C44" s="71"/>
      <c r="D44" s="71"/>
      <c r="E44" s="71"/>
      <c r="F44" s="71"/>
      <c r="G44" s="71"/>
      <c r="H44" s="71"/>
      <c r="I44" s="71"/>
      <c r="J44" s="70"/>
      <c r="K44" s="70"/>
      <c r="L44" s="70"/>
      <c r="M44" s="70"/>
      <c r="N44" s="539"/>
      <c r="O44" s="599"/>
      <c r="P44" s="599"/>
      <c r="Q44" s="599"/>
    </row>
    <row r="45" spans="1:17" ht="11.25" customHeight="1">
      <c r="A45" s="70"/>
      <c r="B45" s="70"/>
      <c r="C45" s="71"/>
      <c r="D45" s="71"/>
      <c r="E45" s="71"/>
      <c r="F45" s="71"/>
      <c r="G45" s="71"/>
      <c r="H45" s="71"/>
      <c r="I45" s="71"/>
      <c r="J45" s="70"/>
      <c r="K45" s="70"/>
      <c r="L45" s="70"/>
      <c r="M45" s="70"/>
      <c r="N45" s="539"/>
      <c r="O45" s="599"/>
      <c r="P45" s="599"/>
      <c r="Q45" s="599"/>
    </row>
    <row r="46" spans="1:17" ht="11.25" customHeight="1">
      <c r="A46" s="70"/>
      <c r="B46" s="70"/>
      <c r="C46" s="70"/>
      <c r="D46" s="70"/>
      <c r="E46" s="70"/>
      <c r="F46" s="70"/>
      <c r="G46" s="70"/>
      <c r="H46" s="70"/>
      <c r="I46" s="70"/>
      <c r="J46" s="70"/>
      <c r="K46" s="70"/>
      <c r="L46" s="70"/>
      <c r="M46" s="70"/>
      <c r="N46" s="539"/>
      <c r="O46" s="599"/>
      <c r="P46" s="599"/>
      <c r="Q46" s="599"/>
    </row>
    <row r="47" spans="1:17" ht="16.5" customHeight="1">
      <c r="A47" s="70"/>
      <c r="B47" s="848" t="str">
        <f>"Total = "&amp;ROUND(SUM(O23:O29),2)&amp;" GWh"</f>
        <v>Total = 4315,87 GWh</v>
      </c>
      <c r="C47" s="848"/>
      <c r="D47" s="848"/>
      <c r="E47" s="848"/>
      <c r="F47" s="70"/>
      <c r="G47" s="70"/>
      <c r="H47" s="848" t="str">
        <f>"Total = "&amp;ROUND(SUM(P23:P29),2)&amp;" GWh"</f>
        <v>Total = 4164,51 GWh</v>
      </c>
      <c r="I47" s="848"/>
      <c r="J47" s="848"/>
      <c r="K47" s="848"/>
      <c r="L47" s="70"/>
      <c r="M47" s="70"/>
      <c r="N47" s="539"/>
      <c r="O47" s="599"/>
      <c r="P47" s="599"/>
      <c r="Q47" s="599"/>
    </row>
    <row r="48" spans="1:17" ht="11.25" customHeight="1">
      <c r="H48" s="70"/>
      <c r="I48" s="70"/>
      <c r="J48" s="70"/>
      <c r="K48" s="70"/>
      <c r="L48" s="70"/>
      <c r="M48" s="70"/>
      <c r="N48" s="539"/>
      <c r="O48" s="599"/>
      <c r="P48" s="599"/>
      <c r="Q48" s="599"/>
    </row>
    <row r="49" spans="1:17" ht="11.25" customHeight="1">
      <c r="B49" s="845" t="str">
        <f>"Gráfico 1: Comparación de producción mensual de electricidad en "&amp;Q4&amp;" por tipo de recurso energético"</f>
        <v>Gráfico 1: Comparación de producción mensual de electricidad en marzo por tipo de recurso energético</v>
      </c>
      <c r="C49" s="845"/>
      <c r="D49" s="845"/>
      <c r="E49" s="845"/>
      <c r="F49" s="845"/>
      <c r="G49" s="845"/>
      <c r="H49" s="845"/>
      <c r="I49" s="845"/>
      <c r="J49" s="845"/>
      <c r="K49" s="845"/>
      <c r="L49" s="845"/>
      <c r="M49" s="346"/>
      <c r="N49" s="542"/>
      <c r="O49" s="599"/>
      <c r="P49" s="599"/>
      <c r="Q49" s="599"/>
    </row>
    <row r="50" spans="1:17" ht="11.25" customHeight="1">
      <c r="A50" s="70"/>
      <c r="B50" s="70"/>
      <c r="C50" s="57"/>
      <c r="D50" s="57"/>
      <c r="E50" s="70"/>
      <c r="F50" s="70"/>
      <c r="G50" s="70"/>
      <c r="H50" s="70"/>
      <c r="I50" s="70"/>
      <c r="J50" s="70"/>
      <c r="K50" s="70"/>
      <c r="L50" s="70"/>
      <c r="M50" s="70"/>
      <c r="N50" s="539"/>
      <c r="O50" s="599"/>
      <c r="P50" s="599"/>
      <c r="Q50" s="599"/>
    </row>
    <row r="51" spans="1:17" ht="11.25" customHeight="1">
      <c r="A51" s="70"/>
      <c r="B51" s="70"/>
      <c r="C51" s="70"/>
      <c r="D51" s="70"/>
      <c r="E51" s="70"/>
      <c r="F51" s="70"/>
      <c r="G51" s="70"/>
      <c r="H51" s="70"/>
      <c r="I51" s="70"/>
      <c r="J51" s="70"/>
      <c r="K51" s="70"/>
      <c r="L51" s="70"/>
      <c r="M51" s="70"/>
      <c r="N51" s="539"/>
      <c r="O51" s="599"/>
      <c r="P51" s="599"/>
      <c r="Q51" s="599"/>
    </row>
    <row r="52" spans="1:17" ht="11.25" customHeight="1">
      <c r="A52" s="70"/>
      <c r="B52" s="70"/>
      <c r="C52" s="70"/>
      <c r="D52" s="70"/>
      <c r="E52" s="70"/>
      <c r="F52" s="70"/>
      <c r="G52" s="70"/>
      <c r="H52" s="70"/>
      <c r="I52" s="70"/>
      <c r="J52" s="70"/>
      <c r="K52" s="70"/>
      <c r="L52" s="70"/>
      <c r="M52" s="70"/>
      <c r="N52" s="539"/>
      <c r="O52" s="599"/>
      <c r="P52" s="599"/>
      <c r="Q52" s="599"/>
    </row>
    <row r="53" spans="1:17" ht="11.25" customHeight="1">
      <c r="A53" s="70"/>
      <c r="B53" s="70"/>
      <c r="C53" s="70"/>
      <c r="D53" s="70"/>
      <c r="E53" s="70"/>
      <c r="F53" s="70"/>
      <c r="G53" s="70"/>
      <c r="H53" s="70"/>
      <c r="I53" s="70"/>
      <c r="J53" s="70"/>
      <c r="K53" s="70"/>
      <c r="L53" s="70"/>
      <c r="M53" s="70"/>
      <c r="N53" s="539"/>
      <c r="O53" s="599"/>
      <c r="P53" s="599"/>
      <c r="Q53" s="599"/>
    </row>
    <row r="54" spans="1:17" ht="11.25" customHeight="1">
      <c r="A54" s="11"/>
      <c r="B54" s="72"/>
      <c r="C54" s="72"/>
      <c r="D54" s="72"/>
      <c r="E54" s="72"/>
      <c r="F54" s="72"/>
      <c r="G54" s="72"/>
      <c r="H54" s="72"/>
      <c r="I54" s="72"/>
      <c r="J54" s="72"/>
      <c r="K54" s="73"/>
      <c r="L54" s="74"/>
    </row>
    <row r="55" spans="1:17" ht="11.25" customHeight="1">
      <c r="A55" s="11"/>
      <c r="B55" s="72"/>
      <c r="C55" s="72"/>
      <c r="D55" s="72"/>
      <c r="E55" s="72"/>
      <c r="F55" s="72"/>
      <c r="G55" s="72"/>
      <c r="H55" s="72"/>
      <c r="I55" s="72"/>
      <c r="J55" s="72"/>
      <c r="K55" s="73"/>
      <c r="L55" s="74"/>
    </row>
    <row r="56" spans="1:17" ht="11.25" customHeight="1">
      <c r="A56" s="75"/>
      <c r="B56" s="75"/>
      <c r="C56" s="75"/>
      <c r="D56" s="75"/>
      <c r="E56" s="75"/>
      <c r="F56" s="75"/>
      <c r="G56" s="75"/>
      <c r="H56" s="75"/>
      <c r="I56" s="75"/>
      <c r="J56" s="75"/>
      <c r="K56" s="75"/>
      <c r="L56" s="75"/>
    </row>
    <row r="57" spans="1:17" ht="11.25" customHeight="1">
      <c r="A57" s="76"/>
      <c r="B57" s="76"/>
      <c r="C57" s="76"/>
      <c r="D57" s="76"/>
      <c r="E57" s="76"/>
      <c r="F57" s="76"/>
      <c r="G57" s="76"/>
      <c r="H57" s="76"/>
      <c r="I57" s="76"/>
      <c r="J57" s="76"/>
      <c r="K57" s="76"/>
      <c r="L57" s="76"/>
    </row>
    <row r="58" spans="1:17" ht="11.25" customHeight="1">
      <c r="A58" s="76"/>
      <c r="B58" s="76"/>
      <c r="C58" s="76"/>
      <c r="D58" s="76"/>
      <c r="E58" s="76"/>
      <c r="F58" s="76"/>
      <c r="G58" s="76"/>
      <c r="H58" s="76"/>
      <c r="I58" s="76"/>
      <c r="J58" s="76"/>
      <c r="K58" s="76"/>
      <c r="L58" s="76"/>
    </row>
    <row r="59" spans="1:17" ht="11.25" customHeight="1">
      <c r="A59" s="76"/>
      <c r="B59" s="76"/>
      <c r="C59" s="76"/>
      <c r="D59" s="76"/>
      <c r="E59" s="76"/>
      <c r="F59" s="76"/>
      <c r="G59" s="76"/>
      <c r="H59" s="76"/>
      <c r="I59" s="76"/>
      <c r="J59" s="76"/>
      <c r="K59" s="76"/>
      <c r="L59" s="76"/>
    </row>
    <row r="60" spans="1:17" ht="11.25" customHeight="1">
      <c r="A60" s="76"/>
      <c r="B60" s="76"/>
      <c r="C60" s="76"/>
      <c r="D60" s="76"/>
      <c r="E60" s="76"/>
      <c r="F60" s="76"/>
      <c r="G60" s="76"/>
      <c r="H60" s="76"/>
      <c r="I60" s="76"/>
      <c r="J60" s="76"/>
      <c r="K60" s="76"/>
      <c r="L60" s="76"/>
    </row>
    <row r="61" spans="1:17" ht="12">
      <c r="A61" s="76"/>
      <c r="B61" s="76"/>
      <c r="C61" s="76"/>
      <c r="D61" s="76"/>
      <c r="E61" s="76"/>
      <c r="F61" s="76"/>
      <c r="G61" s="76"/>
      <c r="H61" s="76"/>
      <c r="I61" s="76"/>
      <c r="J61" s="76"/>
      <c r="K61" s="76"/>
      <c r="L61" s="76"/>
    </row>
    <row r="62" spans="1:17" ht="12">
      <c r="A62" s="76"/>
      <c r="B62" s="76"/>
      <c r="C62" s="76"/>
      <c r="D62" s="76"/>
      <c r="E62" s="76"/>
      <c r="F62" s="76"/>
      <c r="G62" s="76"/>
      <c r="H62" s="76"/>
      <c r="I62" s="76"/>
      <c r="J62" s="76"/>
      <c r="K62" s="76"/>
      <c r="L62" s="76"/>
    </row>
    <row r="63" spans="1:17" ht="12">
      <c r="A63" s="76"/>
      <c r="B63" s="76"/>
      <c r="C63" s="76"/>
      <c r="D63" s="76"/>
      <c r="E63" s="76"/>
      <c r="F63" s="76"/>
      <c r="G63" s="76"/>
      <c r="H63" s="76"/>
      <c r="I63" s="76"/>
      <c r="J63" s="76"/>
      <c r="K63" s="76"/>
      <c r="L63" s="76"/>
    </row>
    <row r="64" spans="1:17" ht="12">
      <c r="A64" s="76"/>
      <c r="B64" s="76"/>
      <c r="C64" s="76"/>
      <c r="D64" s="76"/>
      <c r="E64" s="76"/>
      <c r="F64" s="76"/>
      <c r="G64" s="76"/>
      <c r="H64" s="76"/>
      <c r="I64" s="76"/>
      <c r="J64" s="76"/>
      <c r="K64" s="76"/>
      <c r="L64" s="76"/>
    </row>
    <row r="65" spans="1:12" ht="12">
      <c r="A65" s="76"/>
      <c r="B65" s="76"/>
      <c r="C65" s="76"/>
      <c r="D65" s="76"/>
      <c r="E65" s="76"/>
      <c r="F65" s="76"/>
      <c r="G65" s="76"/>
      <c r="H65" s="76"/>
      <c r="I65" s="76"/>
      <c r="J65" s="76"/>
      <c r="K65" s="76"/>
      <c r="L65" s="76"/>
    </row>
    <row r="66" spans="1:12" ht="12">
      <c r="A66" s="76"/>
      <c r="B66" s="76"/>
      <c r="C66" s="76"/>
      <c r="D66" s="76"/>
      <c r="E66" s="76"/>
      <c r="F66" s="76"/>
      <c r="G66" s="76"/>
      <c r="H66" s="76"/>
      <c r="I66" s="76"/>
      <c r="J66" s="76"/>
      <c r="K66" s="76"/>
      <c r="L66" s="76"/>
    </row>
    <row r="67" spans="1:12" ht="12">
      <c r="A67" s="76"/>
      <c r="B67" s="76"/>
      <c r="C67" s="76"/>
      <c r="D67" s="76"/>
      <c r="E67" s="76"/>
      <c r="F67" s="76"/>
      <c r="G67" s="76"/>
      <c r="H67" s="76"/>
      <c r="I67" s="76"/>
      <c r="J67" s="76"/>
      <c r="K67" s="76"/>
      <c r="L67" s="76"/>
    </row>
  </sheetData>
  <mergeCells count="11">
    <mergeCell ref="A1:M1"/>
    <mergeCell ref="B49:L49"/>
    <mergeCell ref="C20:D20"/>
    <mergeCell ref="H47:K47"/>
    <mergeCell ref="B47:E47"/>
    <mergeCell ref="I20:K20"/>
    <mergeCell ref="B18:M18"/>
    <mergeCell ref="B12:M12"/>
    <mergeCell ref="B14:M14"/>
    <mergeCell ref="B16:M16"/>
    <mergeCell ref="C3:J3"/>
  </mergeCells>
  <pageMargins left="0.5803571428571429" right="0.38690476190476192" top="0.83333333333333337" bottom="0.64950980392156865" header="0.3" footer="0.3"/>
  <pageSetup orientation="portrait" r:id="rId1"/>
  <headerFooter>
    <oddHeader>&amp;R&amp;7Informe de la Operación Mensual - Marzo 2018
INFSGI-MES-03-2018
10/04/2018
Versión: 01</oddHeader>
    <oddFooter>&amp;LCOES SINAC, 2018&amp;C1&amp;RDirección Ejecutiva
Sub Dirección de Gestión de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30917-C62A-4DA6-967C-AD9CC3FC7C9B}">
  <sheetPr>
    <tabColor theme="4"/>
  </sheetPr>
  <dimension ref="A1:J150"/>
  <sheetViews>
    <sheetView showGridLines="0" view="pageBreakPreview" zoomScale="160" zoomScaleNormal="100" zoomScaleSheetLayoutView="160" zoomScalePageLayoutView="145" workbookViewId="0">
      <selection activeCell="O24" sqref="O24"/>
    </sheetView>
  </sheetViews>
  <sheetFormatPr defaultRowHeight="9"/>
  <cols>
    <col min="1" max="1" width="16.1640625" style="515" customWidth="1"/>
    <col min="2" max="2" width="19.6640625" style="515" customWidth="1"/>
    <col min="3" max="3" width="12.1640625" style="515" bestFit="1" customWidth="1"/>
    <col min="4" max="4" width="47.1640625" style="515" customWidth="1"/>
    <col min="5" max="5" width="11.5" style="515" customWidth="1"/>
    <col min="6" max="6" width="10.5" style="515" customWidth="1"/>
    <col min="7" max="8" width="9.33203125" style="515" customWidth="1"/>
    <col min="9" max="10" width="9.33203125" style="515"/>
    <col min="11" max="16384" width="9.33203125" style="524"/>
  </cols>
  <sheetData>
    <row r="1" spans="1:9" s="515" customFormat="1" ht="30" customHeight="1">
      <c r="A1" s="526" t="s">
        <v>296</v>
      </c>
      <c r="B1" s="527" t="s">
        <v>483</v>
      </c>
      <c r="C1" s="526" t="s">
        <v>472</v>
      </c>
      <c r="D1" s="528" t="s">
        <v>484</v>
      </c>
      <c r="E1" s="529" t="s">
        <v>485</v>
      </c>
      <c r="F1" s="529" t="s">
        <v>486</v>
      </c>
      <c r="G1" s="481"/>
      <c r="H1" s="516"/>
      <c r="I1" s="479"/>
    </row>
    <row r="2" spans="1:9" s="515" customFormat="1" ht="78" customHeight="1">
      <c r="A2" s="530" t="s">
        <v>488</v>
      </c>
      <c r="B2" s="530" t="s">
        <v>489</v>
      </c>
      <c r="C2" s="531">
        <v>43173.298611111109</v>
      </c>
      <c r="D2" s="719" t="s">
        <v>596</v>
      </c>
      <c r="E2" s="532">
        <v>4.7300000000000004</v>
      </c>
      <c r="F2" s="532"/>
      <c r="G2" s="480"/>
      <c r="H2" s="480"/>
      <c r="I2" s="521"/>
    </row>
    <row r="3" spans="1:9" s="515" customFormat="1" ht="95.25" customHeight="1">
      <c r="A3" s="530" t="s">
        <v>495</v>
      </c>
      <c r="B3" s="530" t="s">
        <v>542</v>
      </c>
      <c r="C3" s="531">
        <v>43173.40625</v>
      </c>
      <c r="D3" s="719" t="s">
        <v>597</v>
      </c>
      <c r="E3" s="532">
        <v>8.83</v>
      </c>
      <c r="F3" s="532">
        <v>1.8</v>
      </c>
      <c r="G3" s="480"/>
      <c r="H3" s="480"/>
      <c r="I3" s="519"/>
    </row>
    <row r="4" spans="1:9" s="515" customFormat="1" ht="104.25" customHeight="1">
      <c r="A4" s="530" t="s">
        <v>598</v>
      </c>
      <c r="B4" s="530" t="s">
        <v>599</v>
      </c>
      <c r="C4" s="531">
        <v>43174.611805555556</v>
      </c>
      <c r="D4" s="719" t="s">
        <v>600</v>
      </c>
      <c r="E4" s="532"/>
      <c r="F4" s="532">
        <v>4.75</v>
      </c>
      <c r="G4" s="480"/>
      <c r="H4" s="480"/>
      <c r="I4" s="519"/>
    </row>
    <row r="5" spans="1:9" s="515" customFormat="1" ht="98.25" customHeight="1">
      <c r="A5" s="530" t="s">
        <v>495</v>
      </c>
      <c r="B5" s="530" t="s">
        <v>601</v>
      </c>
      <c r="C5" s="531">
        <v>43174.643055555556</v>
      </c>
      <c r="D5" s="719" t="s">
        <v>602</v>
      </c>
      <c r="E5" s="532">
        <v>4.41</v>
      </c>
      <c r="F5" s="532"/>
      <c r="G5" s="480"/>
      <c r="H5" s="480"/>
      <c r="I5" s="519"/>
    </row>
    <row r="6" spans="1:9" s="515" customFormat="1" ht="77.25" customHeight="1">
      <c r="A6" s="530" t="s">
        <v>491</v>
      </c>
      <c r="B6" s="530" t="s">
        <v>603</v>
      </c>
      <c r="C6" s="531">
        <v>43174.664583333331</v>
      </c>
      <c r="D6" s="719" t="s">
        <v>604</v>
      </c>
      <c r="E6" s="532">
        <v>3.9</v>
      </c>
      <c r="F6" s="532"/>
      <c r="G6" s="480"/>
      <c r="H6" s="480"/>
      <c r="I6" s="519"/>
    </row>
    <row r="7" spans="1:9" s="515" customFormat="1" ht="73.5" customHeight="1">
      <c r="A7" s="530" t="s">
        <v>488</v>
      </c>
      <c r="B7" s="530" t="s">
        <v>489</v>
      </c>
      <c r="C7" s="531">
        <v>43174.684027777781</v>
      </c>
      <c r="D7" s="719" t="s">
        <v>605</v>
      </c>
      <c r="E7" s="532">
        <v>9.7899999999999991</v>
      </c>
      <c r="F7" s="532"/>
      <c r="G7" s="480"/>
      <c r="H7" s="480"/>
      <c r="I7" s="519"/>
    </row>
    <row r="8" spans="1:9" s="515" customFormat="1" ht="87" customHeight="1">
      <c r="A8" s="530" t="s">
        <v>606</v>
      </c>
      <c r="B8" s="530" t="s">
        <v>607</v>
      </c>
      <c r="C8" s="531">
        <v>43175.401388888888</v>
      </c>
      <c r="D8" s="719" t="s">
        <v>608</v>
      </c>
      <c r="E8" s="532"/>
      <c r="F8" s="532">
        <v>1.5</v>
      </c>
      <c r="G8" s="480"/>
      <c r="H8" s="486"/>
      <c r="I8" s="519"/>
    </row>
    <row r="9" spans="1:9" s="515" customFormat="1" ht="100.5" customHeight="1">
      <c r="A9" s="530" t="s">
        <v>609</v>
      </c>
      <c r="B9" s="530" t="s">
        <v>610</v>
      </c>
      <c r="C9" s="531">
        <v>43175.545138888891</v>
      </c>
      <c r="D9" s="719" t="s">
        <v>611</v>
      </c>
      <c r="E9" s="532">
        <v>4.82</v>
      </c>
      <c r="F9" s="532"/>
      <c r="G9" s="480"/>
      <c r="H9" s="486"/>
      <c r="I9" s="519"/>
    </row>
    <row r="10" spans="1:9">
      <c r="E10" s="525"/>
      <c r="F10" s="525"/>
    </row>
    <row r="11" spans="1:9">
      <c r="E11" s="525"/>
      <c r="F11" s="525"/>
    </row>
    <row r="12" spans="1:9">
      <c r="E12" s="525"/>
      <c r="F12" s="525"/>
    </row>
    <row r="13" spans="1:9">
      <c r="E13" s="525"/>
      <c r="F13" s="525"/>
    </row>
    <row r="14" spans="1:9">
      <c r="E14" s="525"/>
      <c r="F14" s="525"/>
    </row>
    <row r="15" spans="1:9">
      <c r="E15" s="525"/>
      <c r="F15" s="525"/>
    </row>
    <row r="16" spans="1:9">
      <c r="E16" s="525"/>
      <c r="F16" s="525"/>
    </row>
    <row r="17" spans="5:6">
      <c r="E17" s="525"/>
      <c r="F17" s="525"/>
    </row>
    <row r="18" spans="5:6">
      <c r="E18" s="525"/>
      <c r="F18" s="525"/>
    </row>
    <row r="19" spans="5:6">
      <c r="E19" s="525"/>
      <c r="F19" s="525"/>
    </row>
    <row r="20" spans="5:6">
      <c r="E20" s="525"/>
      <c r="F20" s="525"/>
    </row>
    <row r="21" spans="5:6">
      <c r="E21" s="525"/>
      <c r="F21" s="525"/>
    </row>
    <row r="22" spans="5:6">
      <c r="E22" s="525"/>
      <c r="F22" s="525"/>
    </row>
    <row r="23" spans="5:6">
      <c r="E23" s="525"/>
      <c r="F23" s="525"/>
    </row>
    <row r="24" spans="5:6">
      <c r="E24" s="525"/>
      <c r="F24" s="525"/>
    </row>
    <row r="25" spans="5:6">
      <c r="E25" s="525"/>
      <c r="F25" s="525"/>
    </row>
    <row r="26" spans="5:6">
      <c r="E26" s="525"/>
      <c r="F26" s="525"/>
    </row>
    <row r="27" spans="5:6">
      <c r="E27" s="525"/>
      <c r="F27" s="525"/>
    </row>
    <row r="28" spans="5:6">
      <c r="E28" s="525"/>
      <c r="F28" s="525"/>
    </row>
    <row r="29" spans="5:6">
      <c r="E29" s="525"/>
      <c r="F29" s="525"/>
    </row>
    <row r="30" spans="5:6">
      <c r="E30" s="525"/>
      <c r="F30" s="525"/>
    </row>
    <row r="31" spans="5:6">
      <c r="E31" s="525"/>
      <c r="F31" s="525"/>
    </row>
    <row r="32" spans="5:6">
      <c r="E32" s="525"/>
      <c r="F32" s="525"/>
    </row>
    <row r="33" spans="5:6">
      <c r="E33" s="525"/>
      <c r="F33" s="525"/>
    </row>
    <row r="34" spans="5:6">
      <c r="E34" s="525"/>
      <c r="F34" s="525"/>
    </row>
    <row r="35" spans="5:6">
      <c r="E35" s="525"/>
      <c r="F35" s="525"/>
    </row>
    <row r="36" spans="5:6">
      <c r="E36" s="525"/>
      <c r="F36" s="525"/>
    </row>
    <row r="37" spans="5:6">
      <c r="E37" s="525"/>
      <c r="F37" s="525"/>
    </row>
    <row r="38" spans="5:6">
      <c r="E38" s="525"/>
      <c r="F38" s="525"/>
    </row>
    <row r="39" spans="5:6">
      <c r="E39" s="525"/>
      <c r="F39" s="525"/>
    </row>
    <row r="40" spans="5:6">
      <c r="E40" s="525"/>
      <c r="F40" s="525"/>
    </row>
    <row r="41" spans="5:6">
      <c r="E41" s="525"/>
      <c r="F41" s="525"/>
    </row>
    <row r="42" spans="5:6">
      <c r="E42" s="525"/>
      <c r="F42" s="525"/>
    </row>
    <row r="43" spans="5:6">
      <c r="E43" s="525"/>
      <c r="F43" s="525"/>
    </row>
    <row r="44" spans="5:6">
      <c r="E44" s="525"/>
      <c r="F44" s="525"/>
    </row>
    <row r="45" spans="5:6">
      <c r="E45" s="525"/>
      <c r="F45" s="525"/>
    </row>
    <row r="46" spans="5:6">
      <c r="E46" s="525"/>
      <c r="F46" s="525"/>
    </row>
    <row r="47" spans="5:6">
      <c r="E47" s="525"/>
      <c r="F47" s="525"/>
    </row>
    <row r="48" spans="5:6">
      <c r="E48" s="525"/>
      <c r="F48" s="525"/>
    </row>
    <row r="49" spans="5:6">
      <c r="E49" s="525"/>
      <c r="F49" s="525"/>
    </row>
    <row r="50" spans="5:6">
      <c r="E50" s="525"/>
      <c r="F50" s="525"/>
    </row>
    <row r="51" spans="5:6">
      <c r="E51" s="525"/>
      <c r="F51" s="525"/>
    </row>
    <row r="52" spans="5:6">
      <c r="E52" s="525"/>
      <c r="F52" s="525"/>
    </row>
    <row r="53" spans="5:6">
      <c r="E53" s="525"/>
      <c r="F53" s="525"/>
    </row>
    <row r="54" spans="5:6">
      <c r="E54" s="525"/>
      <c r="F54" s="525"/>
    </row>
    <row r="55" spans="5:6">
      <c r="E55" s="525"/>
      <c r="F55" s="525"/>
    </row>
    <row r="56" spans="5:6">
      <c r="E56" s="525"/>
      <c r="F56" s="525"/>
    </row>
    <row r="57" spans="5:6">
      <c r="E57" s="525"/>
      <c r="F57" s="525"/>
    </row>
    <row r="58" spans="5:6">
      <c r="E58" s="525"/>
      <c r="F58" s="525"/>
    </row>
    <row r="59" spans="5:6">
      <c r="E59" s="525"/>
      <c r="F59" s="525"/>
    </row>
    <row r="60" spans="5:6">
      <c r="E60" s="525"/>
      <c r="F60" s="525"/>
    </row>
    <row r="61" spans="5:6">
      <c r="E61" s="525"/>
      <c r="F61" s="525"/>
    </row>
    <row r="62" spans="5:6">
      <c r="E62" s="525"/>
      <c r="F62" s="525"/>
    </row>
    <row r="63" spans="5:6">
      <c r="E63" s="525"/>
      <c r="F63" s="525"/>
    </row>
    <row r="64" spans="5:6">
      <c r="E64" s="525"/>
      <c r="F64" s="525"/>
    </row>
    <row r="65" spans="5:6">
      <c r="E65" s="525"/>
      <c r="F65" s="525"/>
    </row>
    <row r="66" spans="5:6">
      <c r="E66" s="525"/>
      <c r="F66" s="525"/>
    </row>
    <row r="67" spans="5:6">
      <c r="E67" s="525"/>
      <c r="F67" s="525"/>
    </row>
    <row r="68" spans="5:6">
      <c r="E68" s="525"/>
      <c r="F68" s="525"/>
    </row>
    <row r="69" spans="5:6">
      <c r="E69" s="525"/>
      <c r="F69" s="525"/>
    </row>
    <row r="70" spans="5:6">
      <c r="E70" s="525"/>
      <c r="F70" s="525"/>
    </row>
    <row r="71" spans="5:6">
      <c r="E71" s="525"/>
      <c r="F71" s="525"/>
    </row>
    <row r="72" spans="5:6">
      <c r="E72" s="525"/>
      <c r="F72" s="525"/>
    </row>
    <row r="73" spans="5:6">
      <c r="E73" s="525"/>
      <c r="F73" s="525"/>
    </row>
    <row r="74" spans="5:6">
      <c r="E74" s="525"/>
      <c r="F74" s="525"/>
    </row>
    <row r="75" spans="5:6">
      <c r="E75" s="525"/>
      <c r="F75" s="525"/>
    </row>
    <row r="76" spans="5:6">
      <c r="E76" s="525"/>
      <c r="F76" s="525"/>
    </row>
    <row r="77" spans="5:6">
      <c r="E77" s="525"/>
      <c r="F77" s="525"/>
    </row>
    <row r="78" spans="5:6">
      <c r="E78" s="525"/>
      <c r="F78" s="525"/>
    </row>
    <row r="79" spans="5:6">
      <c r="E79" s="525"/>
      <c r="F79" s="525"/>
    </row>
    <row r="80" spans="5:6">
      <c r="E80" s="525"/>
      <c r="F80" s="525"/>
    </row>
    <row r="81" spans="5:6">
      <c r="E81" s="525"/>
      <c r="F81" s="525"/>
    </row>
    <row r="82" spans="5:6">
      <c r="E82" s="525"/>
      <c r="F82" s="525"/>
    </row>
    <row r="83" spans="5:6">
      <c r="E83" s="525"/>
      <c r="F83" s="525"/>
    </row>
    <row r="84" spans="5:6">
      <c r="E84" s="525"/>
      <c r="F84" s="525"/>
    </row>
    <row r="85" spans="5:6">
      <c r="E85" s="525"/>
      <c r="F85" s="525"/>
    </row>
    <row r="86" spans="5:6">
      <c r="E86" s="525"/>
      <c r="F86" s="525"/>
    </row>
    <row r="87" spans="5:6">
      <c r="E87" s="525"/>
      <c r="F87" s="525"/>
    </row>
    <row r="88" spans="5:6">
      <c r="E88" s="525"/>
      <c r="F88" s="525"/>
    </row>
    <row r="89" spans="5:6">
      <c r="E89" s="525"/>
      <c r="F89" s="525"/>
    </row>
    <row r="90" spans="5:6">
      <c r="E90" s="525"/>
      <c r="F90" s="525"/>
    </row>
    <row r="91" spans="5:6">
      <c r="E91" s="525"/>
      <c r="F91" s="525"/>
    </row>
    <row r="92" spans="5:6">
      <c r="E92" s="525"/>
      <c r="F92" s="525"/>
    </row>
    <row r="93" spans="5:6">
      <c r="E93" s="525"/>
      <c r="F93" s="525"/>
    </row>
    <row r="94" spans="5:6">
      <c r="E94" s="525"/>
      <c r="F94" s="525"/>
    </row>
    <row r="95" spans="5:6">
      <c r="E95" s="525"/>
      <c r="F95" s="525"/>
    </row>
    <row r="96" spans="5:6">
      <c r="E96" s="525"/>
      <c r="F96" s="525"/>
    </row>
    <row r="97" spans="5:6">
      <c r="E97" s="525"/>
      <c r="F97" s="525"/>
    </row>
    <row r="98" spans="5:6">
      <c r="E98" s="525"/>
      <c r="F98" s="525"/>
    </row>
    <row r="99" spans="5:6">
      <c r="E99" s="525"/>
      <c r="F99" s="525"/>
    </row>
    <row r="100" spans="5:6">
      <c r="E100" s="525"/>
      <c r="F100" s="525"/>
    </row>
    <row r="101" spans="5:6">
      <c r="E101" s="525"/>
      <c r="F101" s="525"/>
    </row>
    <row r="102" spans="5:6">
      <c r="E102" s="525"/>
      <c r="F102" s="525"/>
    </row>
    <row r="103" spans="5:6">
      <c r="E103" s="525"/>
      <c r="F103" s="525"/>
    </row>
    <row r="104" spans="5:6">
      <c r="E104" s="525"/>
      <c r="F104" s="525"/>
    </row>
    <row r="105" spans="5:6">
      <c r="E105" s="525"/>
      <c r="F105" s="525"/>
    </row>
    <row r="106" spans="5:6">
      <c r="E106" s="525"/>
      <c r="F106" s="525"/>
    </row>
    <row r="107" spans="5:6">
      <c r="E107" s="525"/>
      <c r="F107" s="525"/>
    </row>
    <row r="108" spans="5:6">
      <c r="E108" s="525"/>
      <c r="F108" s="525"/>
    </row>
    <row r="109" spans="5:6">
      <c r="E109" s="525"/>
      <c r="F109" s="525"/>
    </row>
    <row r="110" spans="5:6">
      <c r="E110" s="525"/>
      <c r="F110" s="525"/>
    </row>
    <row r="111" spans="5:6">
      <c r="E111" s="525"/>
      <c r="F111" s="525"/>
    </row>
    <row r="112" spans="5:6">
      <c r="E112" s="525"/>
      <c r="F112" s="525"/>
    </row>
    <row r="113" spans="5:6">
      <c r="E113" s="525"/>
      <c r="F113" s="525"/>
    </row>
    <row r="114" spans="5:6">
      <c r="E114" s="525"/>
      <c r="F114" s="525"/>
    </row>
    <row r="115" spans="5:6">
      <c r="E115" s="525"/>
      <c r="F115" s="525"/>
    </row>
    <row r="116" spans="5:6">
      <c r="E116" s="525"/>
      <c r="F116" s="525"/>
    </row>
    <row r="117" spans="5:6">
      <c r="E117" s="525"/>
      <c r="F117" s="525"/>
    </row>
    <row r="118" spans="5:6">
      <c r="E118" s="525"/>
      <c r="F118" s="525"/>
    </row>
    <row r="119" spans="5:6">
      <c r="E119" s="525"/>
      <c r="F119" s="525"/>
    </row>
    <row r="120" spans="5:6">
      <c r="E120" s="525"/>
      <c r="F120" s="525"/>
    </row>
    <row r="121" spans="5:6">
      <c r="E121" s="525"/>
      <c r="F121" s="525"/>
    </row>
    <row r="122" spans="5:6">
      <c r="E122" s="525"/>
      <c r="F122" s="525"/>
    </row>
    <row r="123" spans="5:6">
      <c r="E123" s="525"/>
      <c r="F123" s="525"/>
    </row>
    <row r="124" spans="5:6">
      <c r="E124" s="525"/>
      <c r="F124" s="525"/>
    </row>
    <row r="125" spans="5:6">
      <c r="E125" s="525"/>
      <c r="F125" s="525"/>
    </row>
    <row r="126" spans="5:6">
      <c r="E126" s="525"/>
      <c r="F126" s="525"/>
    </row>
    <row r="127" spans="5:6">
      <c r="E127" s="525"/>
      <c r="F127" s="525"/>
    </row>
    <row r="128" spans="5:6">
      <c r="E128" s="525"/>
      <c r="F128" s="525"/>
    </row>
    <row r="129" spans="5:6">
      <c r="E129" s="525"/>
      <c r="F129" s="525"/>
    </row>
    <row r="130" spans="5:6">
      <c r="E130" s="525"/>
      <c r="F130" s="525"/>
    </row>
    <row r="131" spans="5:6">
      <c r="E131" s="525"/>
      <c r="F131" s="525"/>
    </row>
    <row r="132" spans="5:6">
      <c r="E132" s="525"/>
      <c r="F132" s="525"/>
    </row>
    <row r="133" spans="5:6">
      <c r="E133" s="525"/>
      <c r="F133" s="525"/>
    </row>
    <row r="134" spans="5:6">
      <c r="E134" s="525"/>
      <c r="F134" s="525"/>
    </row>
    <row r="135" spans="5:6">
      <c r="E135" s="525"/>
      <c r="F135" s="525"/>
    </row>
    <row r="136" spans="5:6">
      <c r="E136" s="525"/>
      <c r="F136" s="525"/>
    </row>
    <row r="137" spans="5:6">
      <c r="E137" s="525"/>
      <c r="F137" s="525"/>
    </row>
    <row r="138" spans="5:6">
      <c r="E138" s="525"/>
      <c r="F138" s="525"/>
    </row>
    <row r="139" spans="5:6">
      <c r="E139" s="525"/>
      <c r="F139" s="525"/>
    </row>
    <row r="140" spans="5:6">
      <c r="E140" s="525"/>
      <c r="F140" s="525"/>
    </row>
    <row r="141" spans="5:6">
      <c r="E141" s="525"/>
      <c r="F141" s="525"/>
    </row>
    <row r="142" spans="5:6">
      <c r="E142" s="525"/>
      <c r="F142" s="525"/>
    </row>
    <row r="143" spans="5:6">
      <c r="E143" s="525"/>
      <c r="F143" s="525"/>
    </row>
    <row r="144" spans="5:6">
      <c r="E144" s="525"/>
      <c r="F144" s="525"/>
    </row>
    <row r="145" spans="5:6">
      <c r="E145" s="525"/>
      <c r="F145" s="525"/>
    </row>
    <row r="146" spans="5:6">
      <c r="E146" s="525"/>
      <c r="F146" s="525"/>
    </row>
    <row r="147" spans="5:6">
      <c r="E147" s="525"/>
      <c r="F147" s="525"/>
    </row>
    <row r="148" spans="5:6">
      <c r="E148" s="525"/>
      <c r="F148" s="525"/>
    </row>
    <row r="149" spans="5:6">
      <c r="E149" s="525"/>
      <c r="F149" s="525"/>
    </row>
    <row r="150" spans="5:6">
      <c r="E150" s="525"/>
      <c r="F150" s="525"/>
    </row>
  </sheetData>
  <pageMargins left="0.7" right="0.51432291666666663" top="0.86956521739130432" bottom="0.61458333333333337" header="0.3" footer="0.3"/>
  <pageSetup orientation="portrait" r:id="rId1"/>
  <headerFooter>
    <oddHeader>&amp;R&amp;7Informe de la Operación Mensual - Marzo 2018
INFSGI-MES-03-2018
10/04/2018
Versión: 01</oddHeader>
    <oddFooter>&amp;L&amp;7COES SINAC, 2018
&amp;C28&amp;R&amp;7Dirección Ejecutiva
Sub Dirección de Gestión de Información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10DEA-92F4-4DE2-8E70-52B58FC201E2}">
  <sheetPr>
    <tabColor theme="4"/>
  </sheetPr>
  <dimension ref="A1:J152"/>
  <sheetViews>
    <sheetView showGridLines="0" view="pageBreakPreview" zoomScale="130" zoomScaleNormal="100" zoomScaleSheetLayoutView="130" zoomScalePageLayoutView="130" workbookViewId="0">
      <selection activeCell="O24" sqref="O24"/>
    </sheetView>
  </sheetViews>
  <sheetFormatPr defaultRowHeight="9"/>
  <cols>
    <col min="1" max="1" width="16.1640625" style="515" customWidth="1"/>
    <col min="2" max="2" width="19.6640625" style="515" customWidth="1"/>
    <col min="3" max="3" width="12.1640625" style="515" bestFit="1" customWidth="1"/>
    <col min="4" max="4" width="47.1640625" style="515" customWidth="1"/>
    <col min="5" max="5" width="11.5" style="515" customWidth="1"/>
    <col min="6" max="6" width="10.5" style="515" customWidth="1"/>
    <col min="7" max="8" width="9.33203125" style="515" customWidth="1"/>
    <col min="9" max="10" width="9.33203125" style="515"/>
    <col min="11" max="16384" width="9.33203125" style="524"/>
  </cols>
  <sheetData>
    <row r="1" spans="1:9" s="515" customFormat="1" ht="30" customHeight="1">
      <c r="A1" s="526" t="s">
        <v>296</v>
      </c>
      <c r="B1" s="527" t="s">
        <v>483</v>
      </c>
      <c r="C1" s="526" t="s">
        <v>472</v>
      </c>
      <c r="D1" s="528" t="s">
        <v>484</v>
      </c>
      <c r="E1" s="529" t="s">
        <v>485</v>
      </c>
      <c r="F1" s="529" t="s">
        <v>486</v>
      </c>
      <c r="G1" s="481"/>
      <c r="H1" s="516"/>
      <c r="I1" s="479"/>
    </row>
    <row r="2" spans="1:9" s="515" customFormat="1" ht="96.75" customHeight="1">
      <c r="A2" s="530" t="s">
        <v>492</v>
      </c>
      <c r="B2" s="530" t="s">
        <v>544</v>
      </c>
      <c r="C2" s="531">
        <v>43176.575694444444</v>
      </c>
      <c r="D2" s="719" t="s">
        <v>612</v>
      </c>
      <c r="E2" s="532"/>
      <c r="F2" s="532">
        <v>90.6</v>
      </c>
      <c r="G2" s="480"/>
      <c r="H2" s="486"/>
      <c r="I2" s="519"/>
    </row>
    <row r="3" spans="1:9" s="515" customFormat="1" ht="68.25" customHeight="1">
      <c r="A3" s="530" t="s">
        <v>495</v>
      </c>
      <c r="B3" s="530" t="s">
        <v>560</v>
      </c>
      <c r="C3" s="531">
        <v>43176.740972222222</v>
      </c>
      <c r="D3" s="719" t="s">
        <v>613</v>
      </c>
      <c r="E3" s="532">
        <v>5.44</v>
      </c>
      <c r="F3" s="532"/>
      <c r="G3" s="480"/>
      <c r="H3" s="486"/>
      <c r="I3" s="519"/>
    </row>
    <row r="4" spans="1:9" s="515" customFormat="1" ht="72" customHeight="1">
      <c r="A4" s="530" t="s">
        <v>614</v>
      </c>
      <c r="B4" s="530" t="s">
        <v>615</v>
      </c>
      <c r="C4" s="531">
        <v>43178.042361111111</v>
      </c>
      <c r="D4" s="719" t="s">
        <v>616</v>
      </c>
      <c r="E4" s="532"/>
      <c r="F4" s="532">
        <v>46.45</v>
      </c>
      <c r="G4" s="480"/>
      <c r="H4" s="486"/>
      <c r="I4" s="519"/>
    </row>
    <row r="5" spans="1:9" s="515" customFormat="1" ht="111" customHeight="1">
      <c r="A5" s="530" t="s">
        <v>492</v>
      </c>
      <c r="B5" s="530" t="s">
        <v>617</v>
      </c>
      <c r="C5" s="531">
        <v>43178.664583333331</v>
      </c>
      <c r="D5" s="719" t="s">
        <v>618</v>
      </c>
      <c r="E5" s="532"/>
      <c r="F5" s="532">
        <v>73.099999999999994</v>
      </c>
      <c r="G5" s="480"/>
      <c r="H5" s="486"/>
      <c r="I5" s="519"/>
    </row>
    <row r="6" spans="1:9" s="515" customFormat="1" ht="88.5" customHeight="1">
      <c r="A6" s="530" t="s">
        <v>619</v>
      </c>
      <c r="B6" s="530" t="s">
        <v>620</v>
      </c>
      <c r="C6" s="531">
        <v>43179.506249999999</v>
      </c>
      <c r="D6" s="719" t="s">
        <v>621</v>
      </c>
      <c r="E6" s="532">
        <v>14.28</v>
      </c>
      <c r="F6" s="532"/>
      <c r="G6" s="480"/>
      <c r="H6" s="486"/>
      <c r="I6" s="519"/>
    </row>
    <row r="7" spans="1:9" s="515" customFormat="1" ht="84" customHeight="1">
      <c r="A7" s="530" t="s">
        <v>500</v>
      </c>
      <c r="B7" s="530" t="s">
        <v>622</v>
      </c>
      <c r="C7" s="531">
        <v>43180.490277777775</v>
      </c>
      <c r="D7" s="719" t="s">
        <v>623</v>
      </c>
      <c r="E7" s="532">
        <v>14.8</v>
      </c>
      <c r="F7" s="532"/>
      <c r="G7" s="480"/>
      <c r="H7" s="486"/>
      <c r="I7" s="522"/>
    </row>
    <row r="8" spans="1:9" s="515" customFormat="1" ht="72.75" customHeight="1">
      <c r="A8" s="530" t="s">
        <v>99</v>
      </c>
      <c r="B8" s="530" t="s">
        <v>624</v>
      </c>
      <c r="C8" s="531">
        <v>43181.603472222225</v>
      </c>
      <c r="D8" s="719" t="s">
        <v>625</v>
      </c>
      <c r="E8" s="532">
        <v>0.2</v>
      </c>
      <c r="F8" s="532"/>
      <c r="G8" s="480"/>
      <c r="H8" s="486"/>
      <c r="I8" s="519"/>
    </row>
    <row r="9" spans="1:9" s="515" customFormat="1" ht="82.5" customHeight="1">
      <c r="A9" s="530" t="s">
        <v>614</v>
      </c>
      <c r="B9" s="530" t="s">
        <v>626</v>
      </c>
      <c r="C9" s="531">
        <v>43181.709722222222</v>
      </c>
      <c r="D9" s="719" t="s">
        <v>627</v>
      </c>
      <c r="E9" s="532"/>
      <c r="F9" s="532">
        <v>88.23</v>
      </c>
      <c r="G9" s="480"/>
      <c r="H9" s="486"/>
      <c r="I9" s="519"/>
    </row>
    <row r="10" spans="1:9" s="515" customFormat="1" ht="77.25" customHeight="1">
      <c r="A10" s="784"/>
      <c r="B10" s="784"/>
      <c r="C10" s="785"/>
      <c r="D10" s="786"/>
      <c r="E10" s="787"/>
      <c r="F10" s="787"/>
      <c r="G10" s="480"/>
      <c r="H10" s="486"/>
      <c r="I10" s="519"/>
    </row>
    <row r="11" spans="1:9">
      <c r="A11" s="523"/>
      <c r="B11" s="523"/>
      <c r="C11" s="523"/>
      <c r="D11" s="523"/>
      <c r="E11" s="522"/>
      <c r="F11" s="522"/>
    </row>
    <row r="12" spans="1:9">
      <c r="A12" s="523"/>
      <c r="B12" s="523"/>
      <c r="C12" s="523"/>
      <c r="D12" s="523"/>
      <c r="E12" s="522"/>
      <c r="F12" s="522"/>
    </row>
    <row r="13" spans="1:9">
      <c r="A13" s="523"/>
      <c r="B13" s="523"/>
      <c r="C13" s="523"/>
      <c r="D13" s="523"/>
      <c r="E13" s="522"/>
      <c r="F13" s="522"/>
    </row>
    <row r="14" spans="1:9">
      <c r="A14" s="523"/>
      <c r="B14" s="523"/>
      <c r="C14" s="523"/>
      <c r="D14" s="523"/>
      <c r="E14" s="522"/>
      <c r="F14" s="522"/>
    </row>
    <row r="15" spans="1:9">
      <c r="A15" s="523"/>
      <c r="B15" s="523"/>
      <c r="C15" s="523"/>
      <c r="D15" s="523"/>
      <c r="E15" s="522"/>
      <c r="F15" s="522"/>
    </row>
    <row r="16" spans="1:9">
      <c r="A16" s="523"/>
      <c r="B16" s="523"/>
      <c r="C16" s="523"/>
      <c r="D16" s="523"/>
      <c r="E16" s="522"/>
      <c r="F16" s="522"/>
    </row>
    <row r="17" spans="1:6">
      <c r="A17" s="523"/>
      <c r="B17" s="523"/>
      <c r="C17" s="523"/>
      <c r="D17" s="523"/>
      <c r="E17" s="522"/>
      <c r="F17" s="522"/>
    </row>
    <row r="18" spans="1:6">
      <c r="A18" s="523"/>
      <c r="B18" s="523"/>
      <c r="C18" s="523"/>
      <c r="D18" s="523"/>
      <c r="E18" s="522"/>
      <c r="F18" s="522"/>
    </row>
    <row r="19" spans="1:6">
      <c r="A19" s="523"/>
      <c r="B19" s="523"/>
      <c r="C19" s="523"/>
      <c r="D19" s="523"/>
      <c r="E19" s="522"/>
      <c r="F19" s="522"/>
    </row>
    <row r="20" spans="1:6">
      <c r="A20" s="523"/>
      <c r="B20" s="523"/>
      <c r="C20" s="523"/>
      <c r="D20" s="523"/>
      <c r="E20" s="522"/>
      <c r="F20" s="522"/>
    </row>
    <row r="21" spans="1:6">
      <c r="A21" s="523"/>
      <c r="B21" s="523"/>
      <c r="C21" s="523"/>
      <c r="D21" s="523"/>
      <c r="E21" s="522"/>
      <c r="F21" s="522"/>
    </row>
    <row r="22" spans="1:6">
      <c r="A22" s="523"/>
      <c r="B22" s="523"/>
      <c r="C22" s="523"/>
      <c r="D22" s="523"/>
      <c r="E22" s="522"/>
      <c r="F22" s="522"/>
    </row>
    <row r="23" spans="1:6">
      <c r="E23" s="525"/>
      <c r="F23" s="525"/>
    </row>
    <row r="24" spans="1:6">
      <c r="E24" s="525"/>
      <c r="F24" s="525"/>
    </row>
    <row r="25" spans="1:6">
      <c r="E25" s="525"/>
      <c r="F25" s="525"/>
    </row>
    <row r="26" spans="1:6">
      <c r="E26" s="525"/>
      <c r="F26" s="525"/>
    </row>
    <row r="27" spans="1:6">
      <c r="E27" s="525"/>
      <c r="F27" s="525"/>
    </row>
    <row r="28" spans="1:6">
      <c r="E28" s="525"/>
      <c r="F28" s="525"/>
    </row>
    <row r="29" spans="1:6">
      <c r="E29" s="525"/>
      <c r="F29" s="525"/>
    </row>
    <row r="30" spans="1:6">
      <c r="E30" s="525"/>
      <c r="F30" s="525"/>
    </row>
    <row r="31" spans="1:6">
      <c r="E31" s="525"/>
      <c r="F31" s="525"/>
    </row>
    <row r="32" spans="1:6">
      <c r="E32" s="525"/>
      <c r="F32" s="525"/>
    </row>
    <row r="33" spans="5:6">
      <c r="E33" s="525"/>
      <c r="F33" s="525"/>
    </row>
    <row r="34" spans="5:6">
      <c r="E34" s="525"/>
      <c r="F34" s="525"/>
    </row>
    <row r="35" spans="5:6">
      <c r="E35" s="525"/>
      <c r="F35" s="525"/>
    </row>
    <row r="36" spans="5:6">
      <c r="E36" s="525"/>
      <c r="F36" s="525"/>
    </row>
    <row r="37" spans="5:6">
      <c r="E37" s="525"/>
      <c r="F37" s="525"/>
    </row>
    <row r="38" spans="5:6">
      <c r="E38" s="525"/>
      <c r="F38" s="525"/>
    </row>
    <row r="39" spans="5:6">
      <c r="E39" s="525"/>
      <c r="F39" s="525"/>
    </row>
    <row r="40" spans="5:6">
      <c r="E40" s="525"/>
      <c r="F40" s="525"/>
    </row>
    <row r="41" spans="5:6">
      <c r="E41" s="525"/>
      <c r="F41" s="525"/>
    </row>
    <row r="42" spans="5:6">
      <c r="E42" s="525"/>
      <c r="F42" s="525"/>
    </row>
    <row r="43" spans="5:6">
      <c r="E43" s="525"/>
      <c r="F43" s="525"/>
    </row>
    <row r="44" spans="5:6">
      <c r="E44" s="525"/>
      <c r="F44" s="525"/>
    </row>
    <row r="45" spans="5:6">
      <c r="E45" s="525"/>
      <c r="F45" s="525"/>
    </row>
    <row r="46" spans="5:6">
      <c r="E46" s="525"/>
      <c r="F46" s="525"/>
    </row>
    <row r="47" spans="5:6">
      <c r="E47" s="525"/>
      <c r="F47" s="525"/>
    </row>
    <row r="48" spans="5:6">
      <c r="E48" s="525"/>
      <c r="F48" s="525"/>
    </row>
    <row r="49" spans="5:6">
      <c r="E49" s="525"/>
      <c r="F49" s="525"/>
    </row>
    <row r="50" spans="5:6">
      <c r="E50" s="525"/>
      <c r="F50" s="525"/>
    </row>
    <row r="51" spans="5:6">
      <c r="E51" s="525"/>
      <c r="F51" s="525"/>
    </row>
    <row r="52" spans="5:6">
      <c r="E52" s="525"/>
      <c r="F52" s="525"/>
    </row>
    <row r="53" spans="5:6">
      <c r="E53" s="525"/>
      <c r="F53" s="525"/>
    </row>
    <row r="54" spans="5:6">
      <c r="E54" s="525"/>
      <c r="F54" s="525"/>
    </row>
    <row r="55" spans="5:6">
      <c r="E55" s="525"/>
      <c r="F55" s="525"/>
    </row>
    <row r="56" spans="5:6">
      <c r="E56" s="525"/>
      <c r="F56" s="525"/>
    </row>
    <row r="57" spans="5:6">
      <c r="E57" s="525"/>
      <c r="F57" s="525"/>
    </row>
    <row r="58" spans="5:6">
      <c r="E58" s="525"/>
      <c r="F58" s="525"/>
    </row>
    <row r="59" spans="5:6">
      <c r="E59" s="525"/>
      <c r="F59" s="525"/>
    </row>
    <row r="60" spans="5:6">
      <c r="E60" s="525"/>
      <c r="F60" s="525"/>
    </row>
    <row r="61" spans="5:6">
      <c r="E61" s="525"/>
      <c r="F61" s="525"/>
    </row>
    <row r="62" spans="5:6">
      <c r="E62" s="525"/>
      <c r="F62" s="525"/>
    </row>
    <row r="63" spans="5:6">
      <c r="E63" s="525"/>
      <c r="F63" s="525"/>
    </row>
    <row r="64" spans="5:6">
      <c r="E64" s="525"/>
      <c r="F64" s="525"/>
    </row>
    <row r="65" spans="5:6">
      <c r="E65" s="525"/>
      <c r="F65" s="525"/>
    </row>
    <row r="66" spans="5:6">
      <c r="E66" s="525"/>
      <c r="F66" s="525"/>
    </row>
    <row r="67" spans="5:6">
      <c r="E67" s="525"/>
      <c r="F67" s="525"/>
    </row>
    <row r="68" spans="5:6">
      <c r="E68" s="525"/>
      <c r="F68" s="525"/>
    </row>
    <row r="69" spans="5:6">
      <c r="E69" s="525"/>
      <c r="F69" s="525"/>
    </row>
    <row r="70" spans="5:6">
      <c r="E70" s="525"/>
      <c r="F70" s="525"/>
    </row>
    <row r="71" spans="5:6">
      <c r="E71" s="525"/>
      <c r="F71" s="525"/>
    </row>
    <row r="72" spans="5:6">
      <c r="E72" s="525"/>
      <c r="F72" s="525"/>
    </row>
    <row r="73" spans="5:6">
      <c r="E73" s="525"/>
      <c r="F73" s="525"/>
    </row>
    <row r="74" spans="5:6">
      <c r="E74" s="525"/>
      <c r="F74" s="525"/>
    </row>
    <row r="75" spans="5:6">
      <c r="E75" s="525"/>
      <c r="F75" s="525"/>
    </row>
    <row r="76" spans="5:6">
      <c r="E76" s="525"/>
      <c r="F76" s="525"/>
    </row>
    <row r="77" spans="5:6">
      <c r="E77" s="525"/>
      <c r="F77" s="525"/>
    </row>
    <row r="78" spans="5:6">
      <c r="E78" s="525"/>
      <c r="F78" s="525"/>
    </row>
    <row r="79" spans="5:6">
      <c r="E79" s="525"/>
      <c r="F79" s="525"/>
    </row>
    <row r="80" spans="5:6">
      <c r="E80" s="525"/>
      <c r="F80" s="525"/>
    </row>
    <row r="81" spans="5:6">
      <c r="E81" s="525"/>
      <c r="F81" s="525"/>
    </row>
    <row r="82" spans="5:6">
      <c r="E82" s="525"/>
      <c r="F82" s="525"/>
    </row>
    <row r="83" spans="5:6">
      <c r="E83" s="525"/>
      <c r="F83" s="525"/>
    </row>
    <row r="84" spans="5:6">
      <c r="E84" s="525"/>
      <c r="F84" s="525"/>
    </row>
    <row r="85" spans="5:6">
      <c r="E85" s="525"/>
      <c r="F85" s="525"/>
    </row>
    <row r="86" spans="5:6">
      <c r="E86" s="525"/>
      <c r="F86" s="525"/>
    </row>
    <row r="87" spans="5:6">
      <c r="E87" s="525"/>
      <c r="F87" s="525"/>
    </row>
    <row r="88" spans="5:6">
      <c r="E88" s="525"/>
      <c r="F88" s="525"/>
    </row>
    <row r="89" spans="5:6">
      <c r="E89" s="525"/>
      <c r="F89" s="525"/>
    </row>
    <row r="90" spans="5:6">
      <c r="E90" s="525"/>
      <c r="F90" s="525"/>
    </row>
    <row r="91" spans="5:6">
      <c r="E91" s="525"/>
      <c r="F91" s="525"/>
    </row>
    <row r="92" spans="5:6">
      <c r="E92" s="525"/>
      <c r="F92" s="525"/>
    </row>
    <row r="93" spans="5:6">
      <c r="E93" s="525"/>
      <c r="F93" s="525"/>
    </row>
    <row r="94" spans="5:6">
      <c r="E94" s="525"/>
      <c r="F94" s="525"/>
    </row>
    <row r="95" spans="5:6">
      <c r="E95" s="525"/>
      <c r="F95" s="525"/>
    </row>
    <row r="96" spans="5:6">
      <c r="E96" s="525"/>
      <c r="F96" s="525"/>
    </row>
    <row r="97" spans="5:6">
      <c r="E97" s="525"/>
      <c r="F97" s="525"/>
    </row>
    <row r="98" spans="5:6">
      <c r="E98" s="525"/>
      <c r="F98" s="525"/>
    </row>
    <row r="99" spans="5:6">
      <c r="E99" s="525"/>
      <c r="F99" s="525"/>
    </row>
    <row r="100" spans="5:6">
      <c r="E100" s="525"/>
      <c r="F100" s="525"/>
    </row>
    <row r="101" spans="5:6">
      <c r="E101" s="525"/>
      <c r="F101" s="525"/>
    </row>
    <row r="102" spans="5:6">
      <c r="E102" s="525"/>
      <c r="F102" s="525"/>
    </row>
    <row r="103" spans="5:6">
      <c r="E103" s="525"/>
      <c r="F103" s="525"/>
    </row>
    <row r="104" spans="5:6">
      <c r="E104" s="525"/>
      <c r="F104" s="525"/>
    </row>
    <row r="105" spans="5:6">
      <c r="E105" s="525"/>
      <c r="F105" s="525"/>
    </row>
    <row r="106" spans="5:6">
      <c r="E106" s="525"/>
      <c r="F106" s="525"/>
    </row>
    <row r="107" spans="5:6">
      <c r="E107" s="525"/>
      <c r="F107" s="525"/>
    </row>
    <row r="108" spans="5:6">
      <c r="E108" s="525"/>
      <c r="F108" s="525"/>
    </row>
    <row r="109" spans="5:6">
      <c r="E109" s="525"/>
      <c r="F109" s="525"/>
    </row>
    <row r="110" spans="5:6">
      <c r="E110" s="525"/>
      <c r="F110" s="525"/>
    </row>
    <row r="111" spans="5:6">
      <c r="E111" s="525"/>
      <c r="F111" s="525"/>
    </row>
    <row r="112" spans="5:6">
      <c r="E112" s="525"/>
      <c r="F112" s="525"/>
    </row>
    <row r="113" spans="5:6">
      <c r="E113" s="525"/>
      <c r="F113" s="525"/>
    </row>
    <row r="114" spans="5:6">
      <c r="E114" s="525"/>
      <c r="F114" s="525"/>
    </row>
    <row r="115" spans="5:6">
      <c r="E115" s="525"/>
      <c r="F115" s="525"/>
    </row>
    <row r="116" spans="5:6">
      <c r="E116" s="525"/>
      <c r="F116" s="525"/>
    </row>
    <row r="117" spans="5:6">
      <c r="E117" s="525"/>
      <c r="F117" s="525"/>
    </row>
    <row r="118" spans="5:6">
      <c r="E118" s="525"/>
      <c r="F118" s="525"/>
    </row>
    <row r="119" spans="5:6">
      <c r="E119" s="525"/>
      <c r="F119" s="525"/>
    </row>
    <row r="120" spans="5:6">
      <c r="E120" s="525"/>
      <c r="F120" s="525"/>
    </row>
    <row r="121" spans="5:6">
      <c r="E121" s="525"/>
      <c r="F121" s="525"/>
    </row>
    <row r="122" spans="5:6">
      <c r="E122" s="525"/>
      <c r="F122" s="525"/>
    </row>
    <row r="123" spans="5:6">
      <c r="E123" s="525"/>
      <c r="F123" s="525"/>
    </row>
    <row r="124" spans="5:6">
      <c r="E124" s="525"/>
      <c r="F124" s="525"/>
    </row>
    <row r="125" spans="5:6">
      <c r="E125" s="525"/>
      <c r="F125" s="525"/>
    </row>
    <row r="126" spans="5:6">
      <c r="E126" s="525"/>
      <c r="F126" s="525"/>
    </row>
    <row r="127" spans="5:6">
      <c r="E127" s="525"/>
      <c r="F127" s="525"/>
    </row>
    <row r="128" spans="5:6">
      <c r="E128" s="525"/>
      <c r="F128" s="525"/>
    </row>
    <row r="129" spans="5:6">
      <c r="E129" s="525"/>
      <c r="F129" s="525"/>
    </row>
    <row r="130" spans="5:6">
      <c r="E130" s="525"/>
      <c r="F130" s="525"/>
    </row>
    <row r="131" spans="5:6">
      <c r="E131" s="525"/>
      <c r="F131" s="525"/>
    </row>
    <row r="132" spans="5:6">
      <c r="E132" s="525"/>
      <c r="F132" s="525"/>
    </row>
    <row r="133" spans="5:6">
      <c r="E133" s="525"/>
      <c r="F133" s="525"/>
    </row>
    <row r="134" spans="5:6">
      <c r="E134" s="525"/>
      <c r="F134" s="525"/>
    </row>
    <row r="135" spans="5:6">
      <c r="E135" s="525"/>
      <c r="F135" s="525"/>
    </row>
    <row r="136" spans="5:6">
      <c r="E136" s="525"/>
      <c r="F136" s="525"/>
    </row>
    <row r="137" spans="5:6">
      <c r="E137" s="525"/>
      <c r="F137" s="525"/>
    </row>
    <row r="138" spans="5:6">
      <c r="E138" s="525"/>
      <c r="F138" s="525"/>
    </row>
    <row r="139" spans="5:6">
      <c r="E139" s="525"/>
      <c r="F139" s="525"/>
    </row>
    <row r="140" spans="5:6">
      <c r="E140" s="525"/>
      <c r="F140" s="525"/>
    </row>
    <row r="141" spans="5:6">
      <c r="E141" s="525"/>
      <c r="F141" s="525"/>
    </row>
    <row r="142" spans="5:6">
      <c r="E142" s="525"/>
      <c r="F142" s="525"/>
    </row>
    <row r="143" spans="5:6">
      <c r="E143" s="525"/>
      <c r="F143" s="525"/>
    </row>
    <row r="144" spans="5:6">
      <c r="E144" s="525"/>
      <c r="F144" s="525"/>
    </row>
    <row r="145" spans="5:6">
      <c r="E145" s="525"/>
      <c r="F145" s="525"/>
    </row>
    <row r="146" spans="5:6">
      <c r="E146" s="525"/>
      <c r="F146" s="525"/>
    </row>
    <row r="147" spans="5:6">
      <c r="E147" s="525"/>
      <c r="F147" s="525"/>
    </row>
    <row r="148" spans="5:6">
      <c r="E148" s="525"/>
      <c r="F148" s="525"/>
    </row>
    <row r="149" spans="5:6">
      <c r="E149" s="525"/>
      <c r="F149" s="525"/>
    </row>
    <row r="150" spans="5:6">
      <c r="E150" s="525"/>
      <c r="F150" s="525"/>
    </row>
    <row r="151" spans="5:6">
      <c r="E151" s="525"/>
      <c r="F151" s="525"/>
    </row>
    <row r="152" spans="5:6">
      <c r="E152" s="525"/>
      <c r="F152" s="525"/>
    </row>
  </sheetData>
  <pageMargins left="0.7" right="0.51432291666666663" top="0.86956521739130432" bottom="0.61458333333333337" header="0.3" footer="0.3"/>
  <pageSetup orientation="portrait" r:id="rId1"/>
  <headerFooter>
    <oddHeader>&amp;R&amp;7Informe de la Operación Mensual - Marzo 2018
INFSGI-MES-03-2018
10/04/2018
Versión: 01</oddHeader>
    <oddFooter>&amp;L&amp;7COES SINAC, 2018
&amp;C29&amp;R&amp;7Dirección Ejecutiva
Sub Dirección de Gestión de Información</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E7843-A189-4542-93CA-C7D6C8C67ECB}">
  <sheetPr>
    <tabColor theme="4"/>
  </sheetPr>
  <dimension ref="A1:J147"/>
  <sheetViews>
    <sheetView showGridLines="0" view="pageBreakPreview" zoomScale="130" zoomScaleNormal="100" zoomScaleSheetLayoutView="130" zoomScalePageLayoutView="145" workbookViewId="0">
      <selection activeCell="O24" sqref="O24"/>
    </sheetView>
  </sheetViews>
  <sheetFormatPr defaultRowHeight="9"/>
  <cols>
    <col min="1" max="1" width="16.1640625" style="515" customWidth="1"/>
    <col min="2" max="2" width="19.6640625" style="515" customWidth="1"/>
    <col min="3" max="3" width="12.1640625" style="515" bestFit="1" customWidth="1"/>
    <col min="4" max="4" width="47.1640625" style="515" customWidth="1"/>
    <col min="5" max="5" width="11.5" style="515" customWidth="1"/>
    <col min="6" max="6" width="10.5" style="515" customWidth="1"/>
    <col min="7" max="8" width="9.33203125" style="515" customWidth="1"/>
    <col min="9" max="10" width="9.33203125" style="515"/>
    <col min="11" max="16384" width="9.33203125" style="524"/>
  </cols>
  <sheetData>
    <row r="1" spans="1:9" s="515" customFormat="1" ht="30" customHeight="1">
      <c r="A1" s="526" t="s">
        <v>296</v>
      </c>
      <c r="B1" s="527" t="s">
        <v>483</v>
      </c>
      <c r="C1" s="526" t="s">
        <v>472</v>
      </c>
      <c r="D1" s="528" t="s">
        <v>484</v>
      </c>
      <c r="E1" s="529" t="s">
        <v>485</v>
      </c>
      <c r="F1" s="529" t="s">
        <v>486</v>
      </c>
      <c r="G1" s="481"/>
      <c r="H1" s="516"/>
      <c r="I1" s="479"/>
    </row>
    <row r="2" spans="1:9" s="515" customFormat="1" ht="75" customHeight="1">
      <c r="A2" s="530" t="s">
        <v>488</v>
      </c>
      <c r="B2" s="530" t="s">
        <v>497</v>
      </c>
      <c r="C2" s="531">
        <v>43181.734027777777</v>
      </c>
      <c r="D2" s="719" t="s">
        <v>628</v>
      </c>
      <c r="E2" s="532">
        <v>1.6</v>
      </c>
      <c r="F2" s="532"/>
      <c r="G2" s="480"/>
      <c r="H2" s="486"/>
      <c r="I2" s="519"/>
    </row>
    <row r="3" spans="1:9" s="515" customFormat="1" ht="66" customHeight="1">
      <c r="A3" s="530" t="s">
        <v>564</v>
      </c>
      <c r="B3" s="530" t="s">
        <v>565</v>
      </c>
      <c r="C3" s="531">
        <v>43182.541666666664</v>
      </c>
      <c r="D3" s="719" t="s">
        <v>629</v>
      </c>
      <c r="E3" s="532"/>
      <c r="F3" s="532">
        <v>58.71</v>
      </c>
      <c r="G3" s="480"/>
      <c r="H3" s="486"/>
      <c r="I3" s="519"/>
    </row>
    <row r="4" spans="1:9" s="515" customFormat="1" ht="76.5" customHeight="1">
      <c r="A4" s="530" t="s">
        <v>496</v>
      </c>
      <c r="B4" s="530" t="s">
        <v>630</v>
      </c>
      <c r="C4" s="531">
        <v>43183.616666666669</v>
      </c>
      <c r="D4" s="719" t="s">
        <v>734</v>
      </c>
      <c r="E4" s="532">
        <v>30.7</v>
      </c>
      <c r="F4" s="532"/>
      <c r="G4" s="480"/>
      <c r="H4" s="486"/>
      <c r="I4" s="519"/>
    </row>
    <row r="5" spans="1:9" s="515" customFormat="1" ht="83.25" customHeight="1">
      <c r="A5" s="530" t="s">
        <v>495</v>
      </c>
      <c r="B5" s="530" t="s">
        <v>570</v>
      </c>
      <c r="C5" s="531">
        <v>43183.771527777775</v>
      </c>
      <c r="D5" s="719" t="s">
        <v>631</v>
      </c>
      <c r="E5" s="532">
        <v>8.7100000000000009</v>
      </c>
      <c r="F5" s="532"/>
      <c r="G5" s="480"/>
      <c r="H5" s="486"/>
      <c r="I5" s="523"/>
    </row>
    <row r="6" spans="1:9" s="515" customFormat="1" ht="55.5" customHeight="1">
      <c r="A6" s="530" t="s">
        <v>501</v>
      </c>
      <c r="B6" s="530" t="s">
        <v>632</v>
      </c>
      <c r="C6" s="531">
        <v>43183.785416666666</v>
      </c>
      <c r="D6" s="719" t="s">
        <v>633</v>
      </c>
      <c r="E6" s="532">
        <v>5</v>
      </c>
      <c r="F6" s="532"/>
      <c r="G6" s="480"/>
      <c r="H6" s="486"/>
    </row>
    <row r="7" spans="1:9" s="515" customFormat="1" ht="159.75" customHeight="1">
      <c r="A7" s="530" t="s">
        <v>499</v>
      </c>
      <c r="B7" s="530" t="s">
        <v>502</v>
      </c>
      <c r="C7" s="531">
        <v>43183.95208333333</v>
      </c>
      <c r="D7" s="719" t="s">
        <v>735</v>
      </c>
      <c r="E7" s="532">
        <v>10.71</v>
      </c>
      <c r="F7" s="532">
        <v>13.27</v>
      </c>
      <c r="G7" s="480"/>
      <c r="H7" s="486"/>
    </row>
    <row r="8" spans="1:9" s="515" customFormat="1" ht="89.25" customHeight="1">
      <c r="A8" s="530" t="s">
        <v>572</v>
      </c>
      <c r="B8" s="530" t="s">
        <v>634</v>
      </c>
      <c r="C8" s="531">
        <v>43186.75277777778</v>
      </c>
      <c r="D8" s="719" t="s">
        <v>736</v>
      </c>
      <c r="E8" s="532">
        <v>5.07</v>
      </c>
      <c r="F8" s="532"/>
      <c r="G8" s="480"/>
      <c r="H8" s="486"/>
    </row>
    <row r="9" spans="1:9" s="515" customFormat="1" ht="57" customHeight="1">
      <c r="A9" s="530" t="s">
        <v>99</v>
      </c>
      <c r="B9" s="530" t="s">
        <v>737</v>
      </c>
      <c r="C9" s="531">
        <v>43187.765972222223</v>
      </c>
      <c r="D9" s="719" t="s">
        <v>738</v>
      </c>
      <c r="E9" s="532">
        <v>0.01</v>
      </c>
      <c r="F9" s="532"/>
    </row>
    <row r="10" spans="1:9" s="515" customFormat="1">
      <c r="A10" s="784"/>
      <c r="B10" s="784"/>
      <c r="C10" s="785"/>
      <c r="D10" s="786"/>
      <c r="E10" s="787"/>
      <c r="F10" s="787"/>
    </row>
    <row r="11" spans="1:9" s="515" customFormat="1">
      <c r="A11" s="784"/>
      <c r="B11" s="784"/>
      <c r="C11" s="785"/>
      <c r="D11" s="786"/>
      <c r="E11" s="787"/>
      <c r="F11" s="787"/>
    </row>
    <row r="12" spans="1:9" s="515" customFormat="1">
      <c r="A12" s="784"/>
      <c r="B12" s="784"/>
      <c r="C12" s="785"/>
      <c r="D12" s="786"/>
      <c r="E12" s="787"/>
      <c r="F12" s="787"/>
    </row>
    <row r="13" spans="1:9" s="515" customFormat="1">
      <c r="A13" s="784"/>
      <c r="B13" s="784"/>
      <c r="C13" s="785"/>
      <c r="D13" s="786"/>
      <c r="E13" s="787"/>
      <c r="F13" s="787"/>
    </row>
    <row r="14" spans="1:9" s="515" customFormat="1">
      <c r="A14" s="784"/>
      <c r="B14" s="784"/>
      <c r="C14" s="785"/>
      <c r="D14" s="786"/>
      <c r="E14" s="787"/>
      <c r="F14" s="787"/>
    </row>
    <row r="15" spans="1:9" s="515" customFormat="1">
      <c r="E15" s="525"/>
      <c r="F15" s="525"/>
    </row>
    <row r="16" spans="1:9" s="515" customFormat="1">
      <c r="E16" s="525"/>
      <c r="F16" s="525"/>
    </row>
    <row r="17" spans="5:6" s="515" customFormat="1">
      <c r="E17" s="525"/>
      <c r="F17" s="525"/>
    </row>
    <row r="18" spans="5:6" s="515" customFormat="1">
      <c r="E18" s="525"/>
      <c r="F18" s="525"/>
    </row>
    <row r="19" spans="5:6" s="515" customFormat="1">
      <c r="E19" s="525"/>
      <c r="F19" s="525"/>
    </row>
    <row r="20" spans="5:6" s="515" customFormat="1">
      <c r="E20" s="525"/>
      <c r="F20" s="525"/>
    </row>
    <row r="21" spans="5:6" s="515" customFormat="1">
      <c r="E21" s="525"/>
      <c r="F21" s="525"/>
    </row>
    <row r="22" spans="5:6" s="515" customFormat="1">
      <c r="E22" s="525"/>
      <c r="F22" s="525"/>
    </row>
    <row r="23" spans="5:6" s="515" customFormat="1">
      <c r="E23" s="525"/>
      <c r="F23" s="525"/>
    </row>
    <row r="24" spans="5:6" s="515" customFormat="1">
      <c r="E24" s="525"/>
      <c r="F24" s="525"/>
    </row>
    <row r="25" spans="5:6" s="515" customFormat="1">
      <c r="E25" s="525"/>
      <c r="F25" s="525"/>
    </row>
    <row r="26" spans="5:6" s="515" customFormat="1">
      <c r="E26" s="525"/>
      <c r="F26" s="525"/>
    </row>
    <row r="27" spans="5:6" s="515" customFormat="1">
      <c r="E27" s="525"/>
      <c r="F27" s="525"/>
    </row>
    <row r="28" spans="5:6" s="515" customFormat="1">
      <c r="E28" s="525"/>
      <c r="F28" s="525"/>
    </row>
    <row r="29" spans="5:6" s="515" customFormat="1">
      <c r="E29" s="525"/>
      <c r="F29" s="525"/>
    </row>
    <row r="30" spans="5:6" s="515" customFormat="1">
      <c r="E30" s="525"/>
      <c r="F30" s="525"/>
    </row>
    <row r="31" spans="5:6" s="515" customFormat="1">
      <c r="E31" s="525"/>
      <c r="F31" s="525"/>
    </row>
    <row r="32" spans="5:6" s="515" customFormat="1">
      <c r="E32" s="525"/>
      <c r="F32" s="525"/>
    </row>
    <row r="33" spans="5:6" s="515" customFormat="1">
      <c r="E33" s="525"/>
      <c r="F33" s="525"/>
    </row>
    <row r="34" spans="5:6" s="515" customFormat="1">
      <c r="E34" s="525"/>
      <c r="F34" s="525"/>
    </row>
    <row r="35" spans="5:6" s="515" customFormat="1">
      <c r="E35" s="525"/>
      <c r="F35" s="525"/>
    </row>
    <row r="36" spans="5:6" s="515" customFormat="1">
      <c r="E36" s="525"/>
      <c r="F36" s="525"/>
    </row>
    <row r="37" spans="5:6" s="515" customFormat="1">
      <c r="E37" s="525"/>
      <c r="F37" s="525"/>
    </row>
    <row r="38" spans="5:6" s="515" customFormat="1">
      <c r="E38" s="525"/>
      <c r="F38" s="525"/>
    </row>
    <row r="39" spans="5:6" s="515" customFormat="1">
      <c r="E39" s="525"/>
      <c r="F39" s="525"/>
    </row>
    <row r="40" spans="5:6" s="515" customFormat="1">
      <c r="E40" s="525"/>
      <c r="F40" s="525"/>
    </row>
    <row r="41" spans="5:6" s="515" customFormat="1">
      <c r="E41" s="525"/>
      <c r="F41" s="525"/>
    </row>
    <row r="42" spans="5:6" s="515" customFormat="1">
      <c r="E42" s="525"/>
      <c r="F42" s="525"/>
    </row>
    <row r="43" spans="5:6" s="515" customFormat="1">
      <c r="E43" s="525"/>
      <c r="F43" s="525"/>
    </row>
    <row r="44" spans="5:6" s="515" customFormat="1">
      <c r="E44" s="525"/>
      <c r="F44" s="525"/>
    </row>
    <row r="45" spans="5:6" s="515" customFormat="1">
      <c r="E45" s="525"/>
      <c r="F45" s="525"/>
    </row>
    <row r="46" spans="5:6" s="515" customFormat="1">
      <c r="E46" s="525"/>
      <c r="F46" s="525"/>
    </row>
    <row r="47" spans="5:6" s="515" customFormat="1">
      <c r="E47" s="525"/>
      <c r="F47" s="525"/>
    </row>
    <row r="48" spans="5:6" s="515" customFormat="1">
      <c r="E48" s="525"/>
      <c r="F48" s="525"/>
    </row>
    <row r="49" spans="5:6" s="515" customFormat="1">
      <c r="E49" s="525"/>
      <c r="F49" s="525"/>
    </row>
    <row r="50" spans="5:6" s="515" customFormat="1">
      <c r="E50" s="525"/>
      <c r="F50" s="525"/>
    </row>
    <row r="51" spans="5:6" s="515" customFormat="1">
      <c r="E51" s="525"/>
      <c r="F51" s="525"/>
    </row>
    <row r="52" spans="5:6" s="515" customFormat="1">
      <c r="E52" s="525"/>
      <c r="F52" s="525"/>
    </row>
    <row r="53" spans="5:6" s="515" customFormat="1">
      <c r="E53" s="525"/>
      <c r="F53" s="525"/>
    </row>
    <row r="54" spans="5:6" s="515" customFormat="1">
      <c r="E54" s="525"/>
      <c r="F54" s="525"/>
    </row>
    <row r="55" spans="5:6" s="515" customFormat="1">
      <c r="E55" s="525"/>
      <c r="F55" s="525"/>
    </row>
    <row r="56" spans="5:6" s="515" customFormat="1">
      <c r="E56" s="525"/>
      <c r="F56" s="525"/>
    </row>
    <row r="57" spans="5:6" s="515" customFormat="1">
      <c r="E57" s="525"/>
      <c r="F57" s="525"/>
    </row>
    <row r="58" spans="5:6" s="515" customFormat="1">
      <c r="E58" s="525"/>
      <c r="F58" s="525"/>
    </row>
    <row r="59" spans="5:6" s="515" customFormat="1">
      <c r="E59" s="525"/>
      <c r="F59" s="525"/>
    </row>
    <row r="60" spans="5:6" s="515" customFormat="1">
      <c r="E60" s="525"/>
      <c r="F60" s="525"/>
    </row>
    <row r="61" spans="5:6" s="515" customFormat="1">
      <c r="E61" s="525"/>
      <c r="F61" s="525"/>
    </row>
    <row r="62" spans="5:6" s="515" customFormat="1">
      <c r="E62" s="525"/>
      <c r="F62" s="525"/>
    </row>
    <row r="63" spans="5:6" s="515" customFormat="1">
      <c r="E63" s="525"/>
      <c r="F63" s="525"/>
    </row>
    <row r="64" spans="5:6" s="515" customFormat="1">
      <c r="E64" s="525"/>
      <c r="F64" s="525"/>
    </row>
    <row r="65" spans="5:6" s="515" customFormat="1">
      <c r="E65" s="525"/>
      <c r="F65" s="525"/>
    </row>
    <row r="66" spans="5:6" s="515" customFormat="1">
      <c r="E66" s="525"/>
      <c r="F66" s="525"/>
    </row>
    <row r="67" spans="5:6" s="515" customFormat="1">
      <c r="E67" s="525"/>
      <c r="F67" s="525"/>
    </row>
    <row r="68" spans="5:6" s="515" customFormat="1">
      <c r="E68" s="525"/>
      <c r="F68" s="525"/>
    </row>
    <row r="69" spans="5:6" s="515" customFormat="1">
      <c r="E69" s="525"/>
      <c r="F69" s="525"/>
    </row>
    <row r="70" spans="5:6" s="515" customFormat="1">
      <c r="E70" s="525"/>
      <c r="F70" s="525"/>
    </row>
    <row r="71" spans="5:6" s="515" customFormat="1">
      <c r="E71" s="525"/>
      <c r="F71" s="525"/>
    </row>
    <row r="72" spans="5:6" s="515" customFormat="1">
      <c r="E72" s="525"/>
      <c r="F72" s="525"/>
    </row>
    <row r="73" spans="5:6" s="515" customFormat="1">
      <c r="E73" s="525"/>
      <c r="F73" s="525"/>
    </row>
    <row r="74" spans="5:6" s="515" customFormat="1">
      <c r="E74" s="525"/>
      <c r="F74" s="525"/>
    </row>
    <row r="75" spans="5:6" s="515" customFormat="1">
      <c r="E75" s="525"/>
      <c r="F75" s="525"/>
    </row>
    <row r="76" spans="5:6" s="515" customFormat="1">
      <c r="E76" s="525"/>
      <c r="F76" s="525"/>
    </row>
    <row r="77" spans="5:6" s="515" customFormat="1">
      <c r="E77" s="525"/>
      <c r="F77" s="525"/>
    </row>
    <row r="78" spans="5:6" s="515" customFormat="1">
      <c r="E78" s="525"/>
      <c r="F78" s="525"/>
    </row>
    <row r="79" spans="5:6" s="515" customFormat="1">
      <c r="E79" s="525"/>
      <c r="F79" s="525"/>
    </row>
    <row r="80" spans="5:6" s="515" customFormat="1">
      <c r="E80" s="525"/>
      <c r="F80" s="525"/>
    </row>
    <row r="81" spans="5:6" s="515" customFormat="1">
      <c r="E81" s="525"/>
      <c r="F81" s="525"/>
    </row>
    <row r="82" spans="5:6" s="515" customFormat="1">
      <c r="E82" s="525"/>
      <c r="F82" s="525"/>
    </row>
    <row r="83" spans="5:6" s="515" customFormat="1">
      <c r="E83" s="525"/>
      <c r="F83" s="525"/>
    </row>
    <row r="84" spans="5:6" s="515" customFormat="1">
      <c r="E84" s="525"/>
      <c r="F84" s="525"/>
    </row>
    <row r="85" spans="5:6" s="515" customFormat="1">
      <c r="E85" s="525"/>
      <c r="F85" s="525"/>
    </row>
    <row r="86" spans="5:6" s="515" customFormat="1">
      <c r="E86" s="525"/>
      <c r="F86" s="525"/>
    </row>
    <row r="87" spans="5:6" s="515" customFormat="1">
      <c r="E87" s="525"/>
      <c r="F87" s="525"/>
    </row>
    <row r="88" spans="5:6" s="515" customFormat="1">
      <c r="E88" s="525"/>
      <c r="F88" s="525"/>
    </row>
    <row r="89" spans="5:6" s="515" customFormat="1">
      <c r="E89" s="525"/>
      <c r="F89" s="525"/>
    </row>
    <row r="90" spans="5:6" s="515" customFormat="1">
      <c r="E90" s="525"/>
      <c r="F90" s="525"/>
    </row>
    <row r="91" spans="5:6" s="515" customFormat="1">
      <c r="E91" s="525"/>
      <c r="F91" s="525"/>
    </row>
    <row r="92" spans="5:6" s="515" customFormat="1">
      <c r="E92" s="525"/>
      <c r="F92" s="525"/>
    </row>
    <row r="93" spans="5:6" s="515" customFormat="1">
      <c r="E93" s="525"/>
      <c r="F93" s="525"/>
    </row>
    <row r="94" spans="5:6" s="515" customFormat="1">
      <c r="E94" s="525"/>
      <c r="F94" s="525"/>
    </row>
    <row r="95" spans="5:6" s="515" customFormat="1">
      <c r="E95" s="525"/>
      <c r="F95" s="525"/>
    </row>
    <row r="96" spans="5:6" s="515" customFormat="1">
      <c r="E96" s="525"/>
      <c r="F96" s="525"/>
    </row>
    <row r="97" spans="5:6" s="515" customFormat="1">
      <c r="E97" s="525"/>
      <c r="F97" s="525"/>
    </row>
    <row r="98" spans="5:6" s="515" customFormat="1">
      <c r="E98" s="525"/>
      <c r="F98" s="525"/>
    </row>
    <row r="99" spans="5:6" s="515" customFormat="1">
      <c r="E99" s="525"/>
      <c r="F99" s="525"/>
    </row>
    <row r="100" spans="5:6" s="515" customFormat="1">
      <c r="E100" s="525"/>
      <c r="F100" s="525"/>
    </row>
    <row r="101" spans="5:6" s="515" customFormat="1">
      <c r="E101" s="525"/>
      <c r="F101" s="525"/>
    </row>
    <row r="102" spans="5:6" s="515" customFormat="1">
      <c r="E102" s="525"/>
      <c r="F102" s="525"/>
    </row>
    <row r="103" spans="5:6" s="515" customFormat="1">
      <c r="E103" s="525"/>
      <c r="F103" s="525"/>
    </row>
    <row r="104" spans="5:6" s="515" customFormat="1">
      <c r="E104" s="525"/>
      <c r="F104" s="525"/>
    </row>
    <row r="105" spans="5:6" s="515" customFormat="1">
      <c r="E105" s="525"/>
      <c r="F105" s="525"/>
    </row>
    <row r="106" spans="5:6" s="515" customFormat="1">
      <c r="E106" s="525"/>
      <c r="F106" s="525"/>
    </row>
    <row r="107" spans="5:6" s="515" customFormat="1">
      <c r="E107" s="525"/>
      <c r="F107" s="525"/>
    </row>
    <row r="108" spans="5:6" s="515" customFormat="1">
      <c r="E108" s="525"/>
      <c r="F108" s="525"/>
    </row>
    <row r="109" spans="5:6" s="515" customFormat="1">
      <c r="E109" s="525"/>
      <c r="F109" s="525"/>
    </row>
    <row r="110" spans="5:6" s="515" customFormat="1">
      <c r="E110" s="525"/>
      <c r="F110" s="525"/>
    </row>
    <row r="111" spans="5:6" s="515" customFormat="1">
      <c r="E111" s="525"/>
      <c r="F111" s="525"/>
    </row>
    <row r="112" spans="5:6" s="515" customFormat="1">
      <c r="E112" s="525"/>
      <c r="F112" s="525"/>
    </row>
    <row r="113" spans="5:6" s="515" customFormat="1">
      <c r="E113" s="525"/>
      <c r="F113" s="525"/>
    </row>
    <row r="114" spans="5:6" s="515" customFormat="1">
      <c r="E114" s="525"/>
      <c r="F114" s="525"/>
    </row>
    <row r="115" spans="5:6" s="515" customFormat="1">
      <c r="E115" s="525"/>
      <c r="F115" s="525"/>
    </row>
    <row r="116" spans="5:6" s="515" customFormat="1">
      <c r="E116" s="525"/>
      <c r="F116" s="525"/>
    </row>
    <row r="117" spans="5:6" s="515" customFormat="1">
      <c r="E117" s="525"/>
      <c r="F117" s="525"/>
    </row>
    <row r="118" spans="5:6" s="515" customFormat="1">
      <c r="E118" s="525"/>
      <c r="F118" s="525"/>
    </row>
    <row r="119" spans="5:6" s="515" customFormat="1">
      <c r="E119" s="525"/>
      <c r="F119" s="525"/>
    </row>
    <row r="120" spans="5:6" s="515" customFormat="1">
      <c r="E120" s="525"/>
      <c r="F120" s="525"/>
    </row>
    <row r="121" spans="5:6" s="515" customFormat="1">
      <c r="E121" s="525"/>
      <c r="F121" s="525"/>
    </row>
    <row r="122" spans="5:6" s="515" customFormat="1">
      <c r="E122" s="525"/>
      <c r="F122" s="525"/>
    </row>
    <row r="123" spans="5:6" s="515" customFormat="1">
      <c r="E123" s="525"/>
      <c r="F123" s="525"/>
    </row>
    <row r="124" spans="5:6" s="515" customFormat="1">
      <c r="E124" s="525"/>
      <c r="F124" s="525"/>
    </row>
    <row r="125" spans="5:6" s="515" customFormat="1">
      <c r="E125" s="525"/>
      <c r="F125" s="525"/>
    </row>
    <row r="126" spans="5:6" s="515" customFormat="1">
      <c r="E126" s="525"/>
      <c r="F126" s="525"/>
    </row>
    <row r="127" spans="5:6" s="515" customFormat="1">
      <c r="E127" s="525"/>
      <c r="F127" s="525"/>
    </row>
    <row r="128" spans="5:6" s="515" customFormat="1">
      <c r="E128" s="525"/>
      <c r="F128" s="525"/>
    </row>
    <row r="129" spans="5:6" s="515" customFormat="1">
      <c r="E129" s="525"/>
      <c r="F129" s="525"/>
    </row>
    <row r="130" spans="5:6" s="515" customFormat="1">
      <c r="E130" s="525"/>
      <c r="F130" s="525"/>
    </row>
    <row r="131" spans="5:6" s="515" customFormat="1">
      <c r="E131" s="525"/>
      <c r="F131" s="525"/>
    </row>
    <row r="132" spans="5:6" s="515" customFormat="1">
      <c r="E132" s="525"/>
      <c r="F132" s="525"/>
    </row>
    <row r="133" spans="5:6" s="515" customFormat="1">
      <c r="E133" s="525"/>
      <c r="F133" s="525"/>
    </row>
    <row r="134" spans="5:6" s="515" customFormat="1">
      <c r="E134" s="525"/>
      <c r="F134" s="525"/>
    </row>
    <row r="135" spans="5:6" s="515" customFormat="1">
      <c r="E135" s="525"/>
      <c r="F135" s="525"/>
    </row>
    <row r="136" spans="5:6" s="515" customFormat="1">
      <c r="E136" s="525"/>
      <c r="F136" s="525"/>
    </row>
    <row r="137" spans="5:6" s="515" customFormat="1">
      <c r="E137" s="525"/>
      <c r="F137" s="525"/>
    </row>
    <row r="138" spans="5:6" s="515" customFormat="1">
      <c r="E138" s="525"/>
      <c r="F138" s="525"/>
    </row>
    <row r="139" spans="5:6" s="515" customFormat="1">
      <c r="E139" s="525"/>
      <c r="F139" s="525"/>
    </row>
    <row r="140" spans="5:6" s="515" customFormat="1">
      <c r="E140" s="525"/>
      <c r="F140" s="525"/>
    </row>
    <row r="141" spans="5:6" s="515" customFormat="1">
      <c r="E141" s="525"/>
      <c r="F141" s="525"/>
    </row>
    <row r="142" spans="5:6" s="515" customFormat="1">
      <c r="E142" s="525"/>
      <c r="F142" s="525"/>
    </row>
    <row r="143" spans="5:6" s="515" customFormat="1">
      <c r="E143" s="525"/>
      <c r="F143" s="525"/>
    </row>
    <row r="144" spans="5:6" s="515" customFormat="1">
      <c r="E144" s="525"/>
      <c r="F144" s="525"/>
    </row>
    <row r="145" spans="5:6" s="515" customFormat="1">
      <c r="E145" s="525"/>
      <c r="F145" s="525"/>
    </row>
    <row r="146" spans="5:6" s="515" customFormat="1">
      <c r="E146" s="525"/>
      <c r="F146" s="525"/>
    </row>
    <row r="147" spans="5:6" s="515" customFormat="1">
      <c r="E147" s="525"/>
      <c r="F147" s="525"/>
    </row>
  </sheetData>
  <pageMargins left="0.7" right="0.51432291666666663" top="0.86956521739130432" bottom="0.61458333333333337" header="0.3" footer="0.3"/>
  <pageSetup orientation="portrait" r:id="rId1"/>
  <headerFooter>
    <oddHeader>&amp;R&amp;7Informe de la Operación Mensual - Marzo 2018
INFSGI-MES-03-2018
10/04/2018
Versión: 01</oddHeader>
    <oddFooter>&amp;L&amp;7COES SINAC, 2018
&amp;C30&amp;R&amp;7Dirección Ejecutiva
Sub Dirección de Gestión de Información</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4D7C7-3912-4BF5-8840-22D7E1433002}">
  <sheetPr>
    <tabColor theme="4"/>
  </sheetPr>
  <dimension ref="A1:J163"/>
  <sheetViews>
    <sheetView showGridLines="0" view="pageBreakPreview" zoomScale="145" zoomScaleNormal="100" zoomScaleSheetLayoutView="145" zoomScalePageLayoutView="145" workbookViewId="0">
      <selection activeCell="O24" sqref="O24"/>
    </sheetView>
  </sheetViews>
  <sheetFormatPr defaultRowHeight="9"/>
  <cols>
    <col min="1" max="1" width="16.1640625" style="515" customWidth="1"/>
    <col min="2" max="2" width="19.6640625" style="515" customWidth="1"/>
    <col min="3" max="3" width="12.5" style="515" bestFit="1" customWidth="1"/>
    <col min="4" max="4" width="47.1640625" style="515" customWidth="1"/>
    <col min="5" max="5" width="11.5" style="515" customWidth="1"/>
    <col min="6" max="6" width="10.5" style="515" customWidth="1"/>
    <col min="7" max="8" width="9.33203125" style="515" customWidth="1"/>
    <col min="9" max="10" width="9.33203125" style="515"/>
    <col min="11" max="16384" width="9.33203125" style="524"/>
  </cols>
  <sheetData>
    <row r="1" spans="1:9" s="515" customFormat="1" ht="30" customHeight="1">
      <c r="A1" s="526" t="s">
        <v>296</v>
      </c>
      <c r="B1" s="527" t="s">
        <v>483</v>
      </c>
      <c r="C1" s="526" t="s">
        <v>472</v>
      </c>
      <c r="D1" s="528" t="s">
        <v>484</v>
      </c>
      <c r="E1" s="529" t="s">
        <v>485</v>
      </c>
      <c r="F1" s="529" t="s">
        <v>486</v>
      </c>
      <c r="G1" s="481"/>
      <c r="H1" s="516"/>
      <c r="I1" s="479"/>
    </row>
    <row r="2" spans="1:9" s="515" customFormat="1" ht="127.5" customHeight="1">
      <c r="A2" s="530" t="s">
        <v>499</v>
      </c>
      <c r="B2" s="530" t="s">
        <v>502</v>
      </c>
      <c r="C2" s="531">
        <v>43188.617361111108</v>
      </c>
      <c r="D2" s="719" t="s">
        <v>739</v>
      </c>
      <c r="E2" s="532">
        <v>10.72</v>
      </c>
      <c r="F2" s="532"/>
      <c r="G2" s="480"/>
      <c r="H2" s="486"/>
    </row>
    <row r="3" spans="1:9" s="515" customFormat="1" ht="72.75" customHeight="1">
      <c r="A3" s="530" t="s">
        <v>99</v>
      </c>
      <c r="B3" s="530" t="s">
        <v>624</v>
      </c>
      <c r="C3" s="531">
        <v>43188.679861111108</v>
      </c>
      <c r="D3" s="719" t="s">
        <v>635</v>
      </c>
      <c r="E3" s="532">
        <v>0.17</v>
      </c>
      <c r="F3" s="532"/>
      <c r="G3" s="480"/>
      <c r="H3" s="486"/>
    </row>
    <row r="4" spans="1:9" s="515" customFormat="1" ht="84.75" customHeight="1">
      <c r="A4" s="530" t="s">
        <v>572</v>
      </c>
      <c r="B4" s="530" t="s">
        <v>636</v>
      </c>
      <c r="C4" s="531">
        <v>43189.156944444447</v>
      </c>
      <c r="D4" s="719" t="s">
        <v>740</v>
      </c>
      <c r="E4" s="532">
        <v>3.22</v>
      </c>
      <c r="F4" s="532"/>
      <c r="G4" s="480"/>
      <c r="H4" s="486"/>
    </row>
    <row r="5" spans="1:9" s="515" customFormat="1" ht="122.25" customHeight="1">
      <c r="A5" s="530" t="s">
        <v>99</v>
      </c>
      <c r="B5" s="530" t="s">
        <v>637</v>
      </c>
      <c r="C5" s="531">
        <v>43189.738888888889</v>
      </c>
      <c r="D5" s="719" t="s">
        <v>741</v>
      </c>
      <c r="E5" s="532">
        <v>11.67</v>
      </c>
      <c r="F5" s="532"/>
      <c r="G5" s="480"/>
      <c r="H5" s="486"/>
    </row>
    <row r="6" spans="1:9" s="515" customFormat="1" ht="82.5" customHeight="1">
      <c r="A6" s="530" t="s">
        <v>492</v>
      </c>
      <c r="B6" s="530" t="s">
        <v>638</v>
      </c>
      <c r="C6" s="531">
        <v>43190.572222222225</v>
      </c>
      <c r="D6" s="719" t="s">
        <v>742</v>
      </c>
      <c r="E6" s="532"/>
      <c r="F6" s="532">
        <v>41.6</v>
      </c>
      <c r="G6" s="480"/>
      <c r="H6" s="486"/>
    </row>
    <row r="7" spans="1:9" s="515" customFormat="1" ht="104.25" customHeight="1">
      <c r="A7" s="530" t="s">
        <v>639</v>
      </c>
      <c r="B7" s="530" t="s">
        <v>640</v>
      </c>
      <c r="C7" s="531">
        <v>43190.877083333333</v>
      </c>
      <c r="D7" s="719" t="s">
        <v>743</v>
      </c>
      <c r="E7" s="532">
        <v>151.99</v>
      </c>
      <c r="F7" s="532"/>
      <c r="G7" s="480"/>
      <c r="H7" s="486"/>
    </row>
    <row r="8" spans="1:9" s="515" customFormat="1">
      <c r="E8" s="525"/>
      <c r="F8" s="525"/>
      <c r="G8" s="480"/>
      <c r="H8" s="486"/>
    </row>
    <row r="9" spans="1:9" s="515" customFormat="1">
      <c r="E9" s="525"/>
      <c r="F9" s="525"/>
      <c r="G9" s="489"/>
      <c r="H9" s="486"/>
    </row>
    <row r="10" spans="1:9" s="515" customFormat="1">
      <c r="E10" s="525"/>
      <c r="F10" s="525"/>
    </row>
    <row r="11" spans="1:9" s="515" customFormat="1">
      <c r="E11" s="525"/>
      <c r="F11" s="525"/>
    </row>
    <row r="12" spans="1:9" s="515" customFormat="1">
      <c r="E12" s="525"/>
      <c r="F12" s="525"/>
    </row>
    <row r="13" spans="1:9" s="515" customFormat="1">
      <c r="E13" s="525"/>
      <c r="F13" s="525"/>
    </row>
    <row r="14" spans="1:9" s="515" customFormat="1">
      <c r="E14" s="525"/>
      <c r="F14" s="525"/>
    </row>
    <row r="15" spans="1:9" s="515" customFormat="1">
      <c r="E15" s="525"/>
      <c r="F15" s="525"/>
    </row>
    <row r="16" spans="1:9" s="515" customFormat="1">
      <c r="E16" s="525"/>
      <c r="F16" s="525"/>
    </row>
    <row r="17" spans="5:6" s="515" customFormat="1">
      <c r="E17" s="525"/>
      <c r="F17" s="525"/>
    </row>
    <row r="18" spans="5:6" s="515" customFormat="1">
      <c r="E18" s="525"/>
      <c r="F18" s="525"/>
    </row>
    <row r="19" spans="5:6" s="515" customFormat="1">
      <c r="E19" s="525"/>
      <c r="F19" s="525"/>
    </row>
    <row r="20" spans="5:6" s="515" customFormat="1">
      <c r="E20" s="525"/>
      <c r="F20" s="525"/>
    </row>
    <row r="21" spans="5:6" s="515" customFormat="1">
      <c r="E21" s="525"/>
      <c r="F21" s="525"/>
    </row>
    <row r="22" spans="5:6" s="515" customFormat="1">
      <c r="E22" s="525"/>
      <c r="F22" s="525"/>
    </row>
    <row r="23" spans="5:6" s="515" customFormat="1">
      <c r="E23" s="525"/>
      <c r="F23" s="525"/>
    </row>
    <row r="24" spans="5:6" s="515" customFormat="1">
      <c r="E24" s="525"/>
      <c r="F24" s="525"/>
    </row>
    <row r="25" spans="5:6" s="515" customFormat="1">
      <c r="E25" s="525"/>
      <c r="F25" s="525"/>
    </row>
    <row r="26" spans="5:6" s="515" customFormat="1">
      <c r="E26" s="525"/>
      <c r="F26" s="525"/>
    </row>
    <row r="27" spans="5:6" s="515" customFormat="1">
      <c r="E27" s="525"/>
      <c r="F27" s="525"/>
    </row>
    <row r="28" spans="5:6" s="515" customFormat="1">
      <c r="E28" s="525"/>
      <c r="F28" s="525"/>
    </row>
    <row r="29" spans="5:6" s="515" customFormat="1">
      <c r="E29" s="525"/>
      <c r="F29" s="525"/>
    </row>
    <row r="30" spans="5:6" s="515" customFormat="1">
      <c r="E30" s="525"/>
      <c r="F30" s="525"/>
    </row>
    <row r="31" spans="5:6" s="515" customFormat="1">
      <c r="E31" s="525"/>
      <c r="F31" s="525"/>
    </row>
    <row r="32" spans="5:6" s="515" customFormat="1">
      <c r="E32" s="525"/>
      <c r="F32" s="525"/>
    </row>
    <row r="33" spans="5:6" s="515" customFormat="1">
      <c r="E33" s="525"/>
      <c r="F33" s="525"/>
    </row>
    <row r="34" spans="5:6" s="515" customFormat="1">
      <c r="E34" s="525"/>
      <c r="F34" s="525"/>
    </row>
    <row r="35" spans="5:6" s="515" customFormat="1">
      <c r="E35" s="525"/>
      <c r="F35" s="525"/>
    </row>
    <row r="36" spans="5:6" s="515" customFormat="1">
      <c r="E36" s="525"/>
      <c r="F36" s="525"/>
    </row>
    <row r="37" spans="5:6" s="515" customFormat="1">
      <c r="E37" s="525"/>
      <c r="F37" s="525"/>
    </row>
    <row r="38" spans="5:6" s="515" customFormat="1">
      <c r="E38" s="525"/>
      <c r="F38" s="525"/>
    </row>
    <row r="39" spans="5:6" s="515" customFormat="1">
      <c r="E39" s="525"/>
      <c r="F39" s="525"/>
    </row>
    <row r="40" spans="5:6" s="515" customFormat="1">
      <c r="E40" s="525"/>
      <c r="F40" s="525"/>
    </row>
    <row r="41" spans="5:6" s="515" customFormat="1">
      <c r="E41" s="525"/>
      <c r="F41" s="525"/>
    </row>
    <row r="42" spans="5:6" s="515" customFormat="1">
      <c r="E42" s="525"/>
      <c r="F42" s="525"/>
    </row>
    <row r="43" spans="5:6" s="515" customFormat="1">
      <c r="E43" s="525"/>
      <c r="F43" s="525"/>
    </row>
    <row r="44" spans="5:6" s="515" customFormat="1">
      <c r="E44" s="525"/>
      <c r="F44" s="525"/>
    </row>
    <row r="45" spans="5:6" s="515" customFormat="1">
      <c r="E45" s="525"/>
      <c r="F45" s="525"/>
    </row>
    <row r="46" spans="5:6" s="515" customFormat="1">
      <c r="E46" s="525"/>
      <c r="F46" s="525"/>
    </row>
    <row r="47" spans="5:6" s="515" customFormat="1">
      <c r="E47" s="525"/>
      <c r="F47" s="525"/>
    </row>
    <row r="48" spans="5:6" s="515" customFormat="1">
      <c r="E48" s="525"/>
      <c r="F48" s="525"/>
    </row>
    <row r="49" spans="5:6" s="515" customFormat="1">
      <c r="E49" s="525"/>
      <c r="F49" s="525"/>
    </row>
    <row r="50" spans="5:6" s="515" customFormat="1">
      <c r="E50" s="525"/>
      <c r="F50" s="525"/>
    </row>
    <row r="51" spans="5:6" s="515" customFormat="1">
      <c r="E51" s="525"/>
      <c r="F51" s="525"/>
    </row>
    <row r="52" spans="5:6" s="515" customFormat="1">
      <c r="E52" s="525"/>
      <c r="F52" s="525"/>
    </row>
    <row r="53" spans="5:6" s="515" customFormat="1">
      <c r="E53" s="525"/>
      <c r="F53" s="525"/>
    </row>
    <row r="54" spans="5:6" s="515" customFormat="1">
      <c r="E54" s="525"/>
      <c r="F54" s="525"/>
    </row>
    <row r="55" spans="5:6" s="515" customFormat="1">
      <c r="E55" s="525"/>
      <c r="F55" s="525"/>
    </row>
    <row r="56" spans="5:6" s="515" customFormat="1">
      <c r="E56" s="525"/>
      <c r="F56" s="525"/>
    </row>
    <row r="57" spans="5:6" s="515" customFormat="1">
      <c r="E57" s="525"/>
      <c r="F57" s="525"/>
    </row>
    <row r="58" spans="5:6" s="515" customFormat="1">
      <c r="E58" s="525"/>
      <c r="F58" s="525"/>
    </row>
    <row r="59" spans="5:6" s="515" customFormat="1">
      <c r="E59" s="525"/>
      <c r="F59" s="525"/>
    </row>
    <row r="60" spans="5:6" s="515" customFormat="1">
      <c r="E60" s="525"/>
      <c r="F60" s="525"/>
    </row>
    <row r="61" spans="5:6" s="515" customFormat="1">
      <c r="E61" s="525"/>
      <c r="F61" s="525"/>
    </row>
    <row r="62" spans="5:6" s="515" customFormat="1">
      <c r="E62" s="525"/>
      <c r="F62" s="525"/>
    </row>
    <row r="63" spans="5:6" s="515" customFormat="1">
      <c r="E63" s="525"/>
      <c r="F63" s="525"/>
    </row>
    <row r="64" spans="5:6" s="515" customFormat="1">
      <c r="E64" s="525"/>
      <c r="F64" s="525"/>
    </row>
    <row r="65" spans="5:6" s="515" customFormat="1">
      <c r="E65" s="525"/>
      <c r="F65" s="525"/>
    </row>
    <row r="66" spans="5:6" s="515" customFormat="1">
      <c r="E66" s="525"/>
      <c r="F66" s="525"/>
    </row>
    <row r="67" spans="5:6" s="515" customFormat="1">
      <c r="E67" s="525"/>
      <c r="F67" s="525"/>
    </row>
    <row r="68" spans="5:6" s="515" customFormat="1">
      <c r="E68" s="525"/>
      <c r="F68" s="525"/>
    </row>
    <row r="69" spans="5:6" s="515" customFormat="1">
      <c r="E69" s="525"/>
      <c r="F69" s="525"/>
    </row>
    <row r="70" spans="5:6" s="515" customFormat="1">
      <c r="E70" s="525"/>
      <c r="F70" s="525"/>
    </row>
    <row r="71" spans="5:6" s="515" customFormat="1">
      <c r="E71" s="525"/>
      <c r="F71" s="525"/>
    </row>
    <row r="72" spans="5:6" s="515" customFormat="1">
      <c r="E72" s="525"/>
      <c r="F72" s="525"/>
    </row>
    <row r="73" spans="5:6" s="515" customFormat="1">
      <c r="E73" s="525"/>
      <c r="F73" s="525"/>
    </row>
    <row r="74" spans="5:6" s="515" customFormat="1">
      <c r="E74" s="525"/>
      <c r="F74" s="525"/>
    </row>
    <row r="75" spans="5:6" s="515" customFormat="1">
      <c r="E75" s="525"/>
      <c r="F75" s="525"/>
    </row>
    <row r="76" spans="5:6" s="515" customFormat="1">
      <c r="E76" s="525"/>
      <c r="F76" s="525"/>
    </row>
    <row r="77" spans="5:6" s="515" customFormat="1">
      <c r="E77" s="525"/>
      <c r="F77" s="525"/>
    </row>
    <row r="78" spans="5:6" s="515" customFormat="1">
      <c r="E78" s="525"/>
      <c r="F78" s="525"/>
    </row>
    <row r="79" spans="5:6" s="515" customFormat="1">
      <c r="E79" s="525"/>
      <c r="F79" s="525"/>
    </row>
    <row r="80" spans="5:6" s="515" customFormat="1">
      <c r="E80" s="525"/>
      <c r="F80" s="525"/>
    </row>
    <row r="81" spans="5:6" s="515" customFormat="1">
      <c r="E81" s="525"/>
      <c r="F81" s="525"/>
    </row>
    <row r="82" spans="5:6" s="515" customFormat="1">
      <c r="E82" s="525"/>
      <c r="F82" s="525"/>
    </row>
    <row r="83" spans="5:6" s="515" customFormat="1">
      <c r="E83" s="525"/>
      <c r="F83" s="525"/>
    </row>
    <row r="84" spans="5:6" s="515" customFormat="1">
      <c r="E84" s="525"/>
      <c r="F84" s="525"/>
    </row>
    <row r="85" spans="5:6" s="515" customFormat="1">
      <c r="E85" s="525"/>
      <c r="F85" s="525"/>
    </row>
    <row r="86" spans="5:6" s="515" customFormat="1">
      <c r="E86" s="525"/>
      <c r="F86" s="525"/>
    </row>
    <row r="87" spans="5:6" s="515" customFormat="1">
      <c r="E87" s="525"/>
      <c r="F87" s="525"/>
    </row>
    <row r="88" spans="5:6" s="515" customFormat="1">
      <c r="E88" s="525"/>
      <c r="F88" s="525"/>
    </row>
    <row r="89" spans="5:6" s="515" customFormat="1">
      <c r="E89" s="525"/>
      <c r="F89" s="525"/>
    </row>
    <row r="90" spans="5:6" s="515" customFormat="1">
      <c r="E90" s="525"/>
      <c r="F90" s="525"/>
    </row>
    <row r="91" spans="5:6" s="515" customFormat="1">
      <c r="E91" s="525"/>
      <c r="F91" s="525"/>
    </row>
    <row r="92" spans="5:6" s="515" customFormat="1">
      <c r="E92" s="525"/>
      <c r="F92" s="525"/>
    </row>
    <row r="93" spans="5:6" s="515" customFormat="1">
      <c r="E93" s="525"/>
      <c r="F93" s="525"/>
    </row>
    <row r="94" spans="5:6" s="515" customFormat="1">
      <c r="E94" s="525"/>
      <c r="F94" s="525"/>
    </row>
    <row r="95" spans="5:6" s="515" customFormat="1">
      <c r="E95" s="525"/>
      <c r="F95" s="525"/>
    </row>
    <row r="96" spans="5:6" s="515" customFormat="1">
      <c r="E96" s="525"/>
      <c r="F96" s="525"/>
    </row>
    <row r="97" spans="5:6" s="515" customFormat="1">
      <c r="E97" s="525"/>
      <c r="F97" s="525"/>
    </row>
    <row r="98" spans="5:6" s="515" customFormat="1">
      <c r="E98" s="525"/>
      <c r="F98" s="525"/>
    </row>
    <row r="99" spans="5:6" s="515" customFormat="1">
      <c r="E99" s="525"/>
      <c r="F99" s="525"/>
    </row>
    <row r="100" spans="5:6" s="515" customFormat="1">
      <c r="E100" s="525"/>
      <c r="F100" s="525"/>
    </row>
    <row r="101" spans="5:6" s="515" customFormat="1">
      <c r="E101" s="525"/>
      <c r="F101" s="525"/>
    </row>
    <row r="102" spans="5:6" s="515" customFormat="1">
      <c r="E102" s="525"/>
      <c r="F102" s="525"/>
    </row>
    <row r="103" spans="5:6" s="515" customFormat="1">
      <c r="E103" s="525"/>
      <c r="F103" s="525"/>
    </row>
    <row r="104" spans="5:6" s="515" customFormat="1">
      <c r="E104" s="525"/>
      <c r="F104" s="525"/>
    </row>
    <row r="105" spans="5:6" s="515" customFormat="1">
      <c r="E105" s="525"/>
      <c r="F105" s="525"/>
    </row>
    <row r="106" spans="5:6" s="515" customFormat="1">
      <c r="E106" s="525"/>
      <c r="F106" s="525"/>
    </row>
    <row r="107" spans="5:6" s="515" customFormat="1">
      <c r="E107" s="525"/>
      <c r="F107" s="525"/>
    </row>
    <row r="108" spans="5:6" s="515" customFormat="1">
      <c r="E108" s="525"/>
      <c r="F108" s="525"/>
    </row>
    <row r="109" spans="5:6" s="515" customFormat="1">
      <c r="E109" s="525"/>
      <c r="F109" s="525"/>
    </row>
    <row r="110" spans="5:6" s="515" customFormat="1">
      <c r="E110" s="525"/>
      <c r="F110" s="525"/>
    </row>
    <row r="111" spans="5:6" s="515" customFormat="1">
      <c r="E111" s="525"/>
      <c r="F111" s="525"/>
    </row>
    <row r="112" spans="5:6" s="515" customFormat="1">
      <c r="E112" s="525"/>
      <c r="F112" s="525"/>
    </row>
    <row r="113" spans="5:6" s="515" customFormat="1">
      <c r="E113" s="525"/>
      <c r="F113" s="525"/>
    </row>
    <row r="114" spans="5:6" s="515" customFormat="1">
      <c r="E114" s="525"/>
      <c r="F114" s="525"/>
    </row>
    <row r="115" spans="5:6" s="515" customFormat="1">
      <c r="E115" s="525"/>
      <c r="F115" s="525"/>
    </row>
    <row r="116" spans="5:6" s="515" customFormat="1">
      <c r="E116" s="525"/>
      <c r="F116" s="525"/>
    </row>
    <row r="117" spans="5:6" s="515" customFormat="1">
      <c r="E117" s="525"/>
      <c r="F117" s="525"/>
    </row>
    <row r="118" spans="5:6" s="515" customFormat="1">
      <c r="E118" s="525"/>
      <c r="F118" s="525"/>
    </row>
    <row r="119" spans="5:6" s="515" customFormat="1">
      <c r="E119" s="525"/>
      <c r="F119" s="525"/>
    </row>
    <row r="120" spans="5:6" s="515" customFormat="1">
      <c r="E120" s="525"/>
      <c r="F120" s="525"/>
    </row>
    <row r="121" spans="5:6" s="515" customFormat="1">
      <c r="E121" s="525"/>
      <c r="F121" s="525"/>
    </row>
    <row r="122" spans="5:6" s="515" customFormat="1">
      <c r="E122" s="525"/>
      <c r="F122" s="525"/>
    </row>
    <row r="123" spans="5:6" s="515" customFormat="1">
      <c r="E123" s="525"/>
      <c r="F123" s="525"/>
    </row>
    <row r="124" spans="5:6" s="515" customFormat="1">
      <c r="E124" s="525"/>
      <c r="F124" s="525"/>
    </row>
    <row r="125" spans="5:6" s="515" customFormat="1">
      <c r="E125" s="525"/>
      <c r="F125" s="525"/>
    </row>
    <row r="126" spans="5:6" s="515" customFormat="1">
      <c r="E126" s="525"/>
      <c r="F126" s="525"/>
    </row>
    <row r="127" spans="5:6" s="515" customFormat="1">
      <c r="E127" s="525"/>
      <c r="F127" s="525"/>
    </row>
    <row r="128" spans="5:6" s="515" customFormat="1">
      <c r="E128" s="525"/>
      <c r="F128" s="525"/>
    </row>
    <row r="129" spans="5:6" s="515" customFormat="1">
      <c r="E129" s="525"/>
      <c r="F129" s="525"/>
    </row>
    <row r="130" spans="5:6" s="515" customFormat="1">
      <c r="E130" s="525"/>
      <c r="F130" s="525"/>
    </row>
    <row r="131" spans="5:6" s="515" customFormat="1">
      <c r="E131" s="525"/>
      <c r="F131" s="525"/>
    </row>
    <row r="132" spans="5:6" s="515" customFormat="1">
      <c r="E132" s="525"/>
      <c r="F132" s="525"/>
    </row>
    <row r="133" spans="5:6" s="515" customFormat="1">
      <c r="E133" s="525"/>
      <c r="F133" s="525"/>
    </row>
    <row r="134" spans="5:6" s="515" customFormat="1">
      <c r="E134" s="525"/>
      <c r="F134" s="525"/>
    </row>
    <row r="135" spans="5:6" s="515" customFormat="1">
      <c r="E135" s="525"/>
      <c r="F135" s="525"/>
    </row>
    <row r="136" spans="5:6" s="515" customFormat="1">
      <c r="E136" s="525"/>
      <c r="F136" s="525"/>
    </row>
    <row r="137" spans="5:6" s="515" customFormat="1">
      <c r="E137" s="525"/>
      <c r="F137" s="525"/>
    </row>
    <row r="138" spans="5:6" s="515" customFormat="1">
      <c r="E138" s="525"/>
      <c r="F138" s="525"/>
    </row>
    <row r="139" spans="5:6" s="515" customFormat="1">
      <c r="E139" s="525"/>
      <c r="F139" s="525"/>
    </row>
    <row r="140" spans="5:6" s="515" customFormat="1">
      <c r="E140" s="525"/>
      <c r="F140" s="525"/>
    </row>
    <row r="141" spans="5:6" s="515" customFormat="1">
      <c r="E141" s="525"/>
      <c r="F141" s="525"/>
    </row>
    <row r="142" spans="5:6" s="515" customFormat="1">
      <c r="E142" s="525"/>
      <c r="F142" s="525"/>
    </row>
    <row r="143" spans="5:6" s="515" customFormat="1">
      <c r="E143" s="525"/>
      <c r="F143" s="525"/>
    </row>
    <row r="144" spans="5:6" s="515" customFormat="1">
      <c r="E144" s="525"/>
      <c r="F144" s="525"/>
    </row>
    <row r="145" spans="5:6" s="515" customFormat="1">
      <c r="E145" s="525"/>
      <c r="F145" s="525"/>
    </row>
    <row r="146" spans="5:6" s="515" customFormat="1">
      <c r="E146" s="525"/>
      <c r="F146" s="525"/>
    </row>
    <row r="147" spans="5:6" s="515" customFormat="1">
      <c r="E147" s="525"/>
      <c r="F147" s="525"/>
    </row>
    <row r="148" spans="5:6" s="515" customFormat="1">
      <c r="E148" s="525"/>
      <c r="F148" s="525"/>
    </row>
    <row r="149" spans="5:6" s="515" customFormat="1">
      <c r="E149" s="525"/>
      <c r="F149" s="525"/>
    </row>
    <row r="150" spans="5:6" s="515" customFormat="1">
      <c r="E150" s="525"/>
      <c r="F150" s="525"/>
    </row>
    <row r="151" spans="5:6" s="515" customFormat="1">
      <c r="E151" s="525"/>
      <c r="F151" s="525"/>
    </row>
    <row r="152" spans="5:6" s="515" customFormat="1">
      <c r="E152" s="525"/>
      <c r="F152" s="525"/>
    </row>
    <row r="153" spans="5:6" s="515" customFormat="1">
      <c r="E153" s="525"/>
      <c r="F153" s="525"/>
    </row>
    <row r="154" spans="5:6" s="515" customFormat="1">
      <c r="E154" s="525"/>
      <c r="F154" s="525"/>
    </row>
    <row r="155" spans="5:6" s="515" customFormat="1">
      <c r="E155" s="525"/>
      <c r="F155" s="525"/>
    </row>
    <row r="156" spans="5:6" s="515" customFormat="1">
      <c r="E156" s="525"/>
      <c r="F156" s="525"/>
    </row>
    <row r="157" spans="5:6" s="515" customFormat="1">
      <c r="E157" s="525"/>
      <c r="F157" s="525"/>
    </row>
    <row r="158" spans="5:6" s="515" customFormat="1">
      <c r="E158" s="525"/>
      <c r="F158" s="525"/>
    </row>
    <row r="159" spans="5:6" s="515" customFormat="1">
      <c r="E159" s="525"/>
      <c r="F159" s="525"/>
    </row>
    <row r="160" spans="5:6" s="515" customFormat="1">
      <c r="E160" s="525"/>
      <c r="F160" s="525"/>
    </row>
    <row r="161" spans="5:6" s="515" customFormat="1">
      <c r="E161" s="525"/>
      <c r="F161" s="525"/>
    </row>
    <row r="162" spans="5:6" s="515" customFormat="1">
      <c r="E162" s="525"/>
      <c r="F162" s="525"/>
    </row>
    <row r="163" spans="5:6" s="515" customFormat="1">
      <c r="E163" s="525"/>
      <c r="F163" s="525"/>
    </row>
  </sheetData>
  <pageMargins left="0.7" right="0.51432291666666663" top="0.86956521739130432" bottom="0.61458333333333337" header="0.3" footer="0.3"/>
  <pageSetup orientation="portrait" r:id="rId1"/>
  <headerFooter>
    <oddHeader>&amp;R&amp;7Informe de la Operación Mensual - Marzo 2018
INFSGI-MES-03-2018
10/04/2018
Versión: 01</oddHeader>
    <oddFooter>&amp;L&amp;7COES SINAC, 2018
&amp;C31&amp;R&amp;7Dirección Ejecutiva
Sub Dirección de Gestión de Información</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93946-7A19-4C52-A4E6-47937C2A6AA0}">
  <sheetPr>
    <tabColor theme="4"/>
  </sheetPr>
  <dimension ref="B4:O65"/>
  <sheetViews>
    <sheetView showGridLines="0" view="pageBreakPreview" zoomScale="115" zoomScaleNormal="100" zoomScaleSheetLayoutView="115" workbookViewId="0">
      <selection activeCell="O38" sqref="O38"/>
    </sheetView>
  </sheetViews>
  <sheetFormatPr defaultRowHeight="11.25"/>
  <sheetData>
    <row r="4" spans="2:15">
      <c r="B4" s="533"/>
      <c r="C4" s="533"/>
      <c r="D4" s="533"/>
      <c r="E4" s="533"/>
      <c r="F4" s="533"/>
      <c r="G4" s="533"/>
      <c r="H4" s="533"/>
      <c r="I4" s="533"/>
      <c r="J4" s="533"/>
      <c r="K4" s="533"/>
      <c r="L4" s="533"/>
      <c r="M4" s="533"/>
      <c r="N4" s="533"/>
      <c r="O4" s="533"/>
    </row>
    <row r="5" spans="2:15">
      <c r="B5" s="533"/>
      <c r="C5" s="533"/>
      <c r="D5" s="533"/>
      <c r="E5" s="533"/>
      <c r="F5" s="533"/>
      <c r="G5" s="533"/>
      <c r="H5" s="533"/>
      <c r="I5" s="533"/>
      <c r="J5" s="533"/>
      <c r="K5" s="533"/>
      <c r="L5" s="533"/>
      <c r="M5" s="533"/>
      <c r="N5" s="533"/>
      <c r="O5" s="533"/>
    </row>
    <row r="6" spans="2:15">
      <c r="B6" s="533"/>
      <c r="C6" s="533"/>
      <c r="D6" s="533"/>
      <c r="E6" s="533"/>
      <c r="F6" s="533"/>
      <c r="G6" s="533"/>
      <c r="H6" s="533"/>
      <c r="I6" s="533"/>
      <c r="J6" s="533"/>
      <c r="K6" s="533"/>
      <c r="L6" s="533"/>
      <c r="M6" s="533"/>
      <c r="N6" s="533"/>
      <c r="O6" s="533"/>
    </row>
    <row r="7" spans="2:15">
      <c r="B7" s="534"/>
      <c r="C7" s="533"/>
      <c r="D7" s="533"/>
      <c r="E7" s="533"/>
      <c r="F7" s="533"/>
      <c r="G7" s="533"/>
      <c r="H7" s="533"/>
      <c r="I7" s="533"/>
      <c r="J7" s="533"/>
      <c r="K7" s="533"/>
      <c r="L7" s="533"/>
      <c r="M7" s="533"/>
      <c r="N7" s="533"/>
      <c r="O7" s="533"/>
    </row>
    <row r="8" spans="2:15">
      <c r="B8" s="534"/>
      <c r="C8" s="533"/>
      <c r="D8" s="533"/>
      <c r="E8" s="533"/>
      <c r="F8" s="533"/>
      <c r="G8" s="533"/>
      <c r="H8" s="533"/>
      <c r="I8" s="533"/>
      <c r="J8" s="533"/>
      <c r="K8" s="533"/>
      <c r="L8" s="533"/>
      <c r="M8" s="533"/>
      <c r="N8" s="533"/>
      <c r="O8" s="533"/>
    </row>
    <row r="9" spans="2:15">
      <c r="B9" s="534"/>
      <c r="C9" s="533"/>
      <c r="D9" s="533"/>
      <c r="E9" s="533"/>
      <c r="F9" s="533"/>
      <c r="G9" s="533"/>
      <c r="H9" s="533"/>
      <c r="I9" s="533"/>
      <c r="J9" s="533"/>
      <c r="K9" s="533"/>
      <c r="L9" s="533"/>
      <c r="M9" s="533"/>
      <c r="N9" s="533"/>
      <c r="O9" s="533"/>
    </row>
    <row r="10" spans="2:15">
      <c r="B10" s="533"/>
      <c r="C10" s="533"/>
      <c r="D10" s="533"/>
      <c r="E10" s="533"/>
      <c r="F10" s="533"/>
      <c r="G10" s="533"/>
      <c r="H10" s="533"/>
      <c r="I10" s="533"/>
      <c r="J10" s="533"/>
      <c r="K10" s="533"/>
      <c r="L10" s="533"/>
      <c r="M10" s="533"/>
      <c r="N10" s="533"/>
      <c r="O10" s="533"/>
    </row>
    <row r="11" spans="2:15">
      <c r="B11" s="533"/>
      <c r="C11" s="533"/>
      <c r="D11" s="533"/>
      <c r="E11" s="533"/>
      <c r="F11" s="533"/>
      <c r="G11" s="533"/>
      <c r="H11" s="533"/>
      <c r="I11" s="533"/>
      <c r="J11" s="533"/>
      <c r="K11" s="533"/>
      <c r="L11" s="533"/>
      <c r="M11" s="533"/>
      <c r="N11" s="533"/>
      <c r="O11" s="533"/>
    </row>
    <row r="12" spans="2:15">
      <c r="B12" s="533"/>
      <c r="C12" s="533"/>
      <c r="D12" s="533"/>
      <c r="E12" s="533"/>
      <c r="F12" s="533"/>
      <c r="G12" s="533"/>
      <c r="H12" s="533"/>
      <c r="I12" s="533"/>
      <c r="J12" s="533"/>
      <c r="K12" s="533"/>
      <c r="L12" s="533"/>
      <c r="M12" s="533"/>
      <c r="N12" s="533"/>
      <c r="O12" s="533"/>
    </row>
    <row r="13" spans="2:15" ht="12.75">
      <c r="B13" s="535"/>
      <c r="C13" s="533"/>
      <c r="D13" s="533"/>
      <c r="E13" s="533"/>
      <c r="F13" s="533"/>
      <c r="G13" s="533"/>
      <c r="H13" s="533"/>
      <c r="I13" s="533"/>
      <c r="J13" s="533"/>
      <c r="K13" s="533"/>
      <c r="L13" s="533"/>
      <c r="M13" s="533"/>
      <c r="N13" s="533"/>
      <c r="O13" s="533"/>
    </row>
    <row r="14" spans="2:15">
      <c r="B14" s="533"/>
      <c r="C14" s="533"/>
      <c r="D14" s="533"/>
      <c r="E14" s="533"/>
      <c r="F14" s="533"/>
      <c r="G14" s="533"/>
      <c r="H14" s="533"/>
      <c r="I14" s="533"/>
      <c r="J14" s="533"/>
      <c r="K14" s="533"/>
      <c r="L14" s="533"/>
      <c r="M14" s="533"/>
      <c r="N14" s="533"/>
      <c r="O14" s="533"/>
    </row>
    <row r="15" spans="2:15">
      <c r="B15" s="533"/>
      <c r="C15" s="533"/>
      <c r="D15" s="533"/>
      <c r="E15" s="533"/>
      <c r="F15" s="533"/>
      <c r="G15" s="533"/>
      <c r="H15" s="533"/>
      <c r="I15" s="533"/>
      <c r="J15" s="533"/>
      <c r="K15" s="533"/>
      <c r="L15" s="533"/>
      <c r="M15" s="533"/>
      <c r="N15" s="533"/>
      <c r="O15" s="533"/>
    </row>
    <row r="16" spans="2:15">
      <c r="B16" s="533"/>
      <c r="C16" s="533"/>
      <c r="D16" s="533"/>
      <c r="E16" s="533"/>
      <c r="F16" s="533"/>
      <c r="G16" s="533"/>
      <c r="H16" s="533"/>
      <c r="I16" s="533"/>
      <c r="J16" s="533"/>
      <c r="K16" s="533"/>
      <c r="L16" s="533"/>
      <c r="M16" s="533"/>
      <c r="N16" s="533"/>
      <c r="O16" s="533"/>
    </row>
    <row r="17" spans="2:15">
      <c r="B17" s="533"/>
      <c r="C17" s="533"/>
      <c r="D17" s="533"/>
      <c r="E17" s="533"/>
      <c r="F17" s="533"/>
      <c r="G17" s="533"/>
      <c r="H17" s="533"/>
      <c r="I17" s="533"/>
      <c r="J17" s="533"/>
      <c r="K17" s="533"/>
      <c r="L17" s="533"/>
      <c r="M17" s="533"/>
      <c r="N17" s="533"/>
      <c r="O17" s="533"/>
    </row>
    <row r="18" spans="2:15">
      <c r="B18" s="533"/>
      <c r="C18" s="533"/>
      <c r="D18" s="533"/>
      <c r="E18" s="533"/>
      <c r="F18" s="533"/>
      <c r="G18" s="533"/>
      <c r="H18" s="533"/>
      <c r="I18" s="533"/>
      <c r="J18" s="533"/>
      <c r="K18" s="533"/>
      <c r="L18" s="533"/>
      <c r="M18" s="533"/>
      <c r="N18" s="533"/>
      <c r="O18" s="533"/>
    </row>
    <row r="19" spans="2:15">
      <c r="B19" s="533"/>
      <c r="C19" s="533"/>
      <c r="D19" s="533"/>
      <c r="E19" s="533"/>
      <c r="F19" s="533"/>
      <c r="G19" s="533"/>
      <c r="H19" s="533"/>
      <c r="I19" s="533"/>
      <c r="J19" s="533" t="s">
        <v>8</v>
      </c>
      <c r="K19" s="533"/>
      <c r="L19" s="533"/>
      <c r="M19" s="533"/>
      <c r="N19" s="533"/>
      <c r="O19" s="533"/>
    </row>
    <row r="20" spans="2:15">
      <c r="B20" s="533"/>
      <c r="C20" s="533"/>
      <c r="D20" s="533"/>
      <c r="E20" s="533"/>
      <c r="F20" s="533"/>
      <c r="G20" s="533"/>
      <c r="H20" s="533"/>
      <c r="I20" s="533"/>
      <c r="J20" s="533"/>
      <c r="K20" s="533"/>
      <c r="L20" s="533"/>
      <c r="M20" s="533"/>
      <c r="N20" s="533"/>
      <c r="O20" s="533"/>
    </row>
    <row r="21" spans="2:15">
      <c r="B21" s="533"/>
      <c r="C21" s="533"/>
      <c r="D21" s="533"/>
      <c r="E21" s="533"/>
      <c r="F21" s="533"/>
      <c r="G21" s="533"/>
      <c r="H21" s="533"/>
      <c r="I21" s="533"/>
      <c r="J21" s="533"/>
      <c r="K21" s="533"/>
      <c r="L21" s="533"/>
      <c r="M21" s="533"/>
      <c r="N21" s="533"/>
      <c r="O21" s="533"/>
    </row>
    <row r="22" spans="2:15">
      <c r="B22" s="533"/>
      <c r="C22" s="533"/>
      <c r="D22" s="533"/>
      <c r="E22" s="533"/>
      <c r="F22" s="533"/>
      <c r="G22" s="533"/>
      <c r="H22" s="533"/>
      <c r="I22" s="533"/>
      <c r="J22" s="533"/>
      <c r="K22" s="533"/>
      <c r="L22" s="533"/>
      <c r="M22" s="533"/>
      <c r="N22" s="533"/>
      <c r="O22" s="533"/>
    </row>
    <row r="23" spans="2:15">
      <c r="B23" s="533"/>
      <c r="C23" s="533"/>
      <c r="D23" s="533"/>
      <c r="E23" s="533"/>
      <c r="F23" s="533"/>
      <c r="G23" s="533"/>
      <c r="H23" s="533"/>
      <c r="I23" s="533"/>
      <c r="J23" s="533"/>
      <c r="K23" s="533"/>
      <c r="L23" s="533"/>
      <c r="M23" s="533"/>
      <c r="N23" s="533"/>
      <c r="O23" s="533"/>
    </row>
    <row r="24" spans="2:15">
      <c r="B24" s="533"/>
      <c r="C24" s="533"/>
      <c r="D24" s="533"/>
      <c r="E24" s="533"/>
      <c r="F24" s="533"/>
      <c r="G24" s="533"/>
      <c r="H24" s="533"/>
      <c r="I24" s="533"/>
      <c r="J24" s="533"/>
      <c r="K24" s="533"/>
      <c r="L24" s="533"/>
      <c r="M24" s="533"/>
      <c r="N24" s="533"/>
      <c r="O24" s="533"/>
    </row>
    <row r="25" spans="2:15">
      <c r="B25" s="533"/>
      <c r="C25" s="533"/>
      <c r="D25" s="533"/>
      <c r="E25" s="533"/>
      <c r="F25" s="533"/>
      <c r="G25" s="533"/>
      <c r="H25" s="533"/>
      <c r="I25" s="533"/>
      <c r="J25" s="533"/>
      <c r="K25" s="533"/>
      <c r="L25" s="533"/>
      <c r="M25" s="533"/>
      <c r="N25" s="533"/>
      <c r="O25" s="533"/>
    </row>
    <row r="26" spans="2:15">
      <c r="B26" s="533"/>
      <c r="C26" s="533"/>
      <c r="D26" s="533"/>
      <c r="E26" s="533"/>
      <c r="F26" s="533"/>
      <c r="G26" s="533"/>
      <c r="H26" s="533"/>
      <c r="I26" s="533"/>
      <c r="J26" s="533"/>
      <c r="K26" s="533"/>
      <c r="L26" s="533"/>
      <c r="M26" s="533"/>
      <c r="N26" s="533"/>
      <c r="O26" s="533"/>
    </row>
    <row r="27" spans="2:15">
      <c r="B27" s="533"/>
      <c r="C27" s="533"/>
      <c r="D27" s="533"/>
      <c r="E27" s="533"/>
      <c r="F27" s="533"/>
      <c r="G27" s="533"/>
      <c r="H27" s="533"/>
      <c r="I27" s="533"/>
      <c r="J27" s="533"/>
      <c r="K27" s="533"/>
      <c r="L27" s="533"/>
      <c r="M27" s="533"/>
      <c r="N27" s="533"/>
      <c r="O27" s="533"/>
    </row>
    <row r="28" spans="2:15">
      <c r="B28" s="533"/>
      <c r="C28" s="533"/>
      <c r="D28" s="533"/>
      <c r="E28" s="533"/>
      <c r="F28" s="533"/>
      <c r="G28" s="533"/>
      <c r="H28" s="533"/>
      <c r="I28" s="533"/>
      <c r="J28" s="533"/>
      <c r="K28" s="533"/>
      <c r="L28" s="533"/>
      <c r="M28" s="533"/>
      <c r="N28" s="533"/>
      <c r="O28" s="533"/>
    </row>
    <row r="29" spans="2:15">
      <c r="B29" s="533"/>
      <c r="C29" s="533"/>
      <c r="D29" s="533"/>
      <c r="E29" s="533"/>
      <c r="F29" s="533"/>
      <c r="G29" s="533"/>
      <c r="H29" s="533"/>
      <c r="I29" s="533"/>
      <c r="J29" s="533"/>
      <c r="K29" s="533"/>
      <c r="L29" s="533"/>
      <c r="M29" s="533"/>
      <c r="N29" s="533"/>
      <c r="O29" s="533"/>
    </row>
    <row r="30" spans="2:15">
      <c r="B30" s="533"/>
      <c r="C30" s="533"/>
      <c r="D30" s="533"/>
      <c r="E30" s="533"/>
      <c r="F30" s="533"/>
      <c r="G30" s="533"/>
      <c r="H30" s="533"/>
      <c r="I30" s="533"/>
      <c r="J30" s="533"/>
      <c r="K30" s="533"/>
      <c r="L30" s="533"/>
      <c r="M30" s="533"/>
      <c r="N30" s="533"/>
      <c r="O30" s="533"/>
    </row>
    <row r="31" spans="2:15">
      <c r="B31" s="533"/>
      <c r="C31" s="533"/>
      <c r="D31" s="533"/>
      <c r="E31" s="533"/>
      <c r="F31" s="533"/>
      <c r="G31" s="533"/>
      <c r="H31" s="533"/>
      <c r="I31" s="533"/>
      <c r="J31" s="533"/>
      <c r="K31" s="533"/>
      <c r="L31" s="533"/>
      <c r="M31" s="533"/>
      <c r="N31" s="533"/>
      <c r="O31" s="533"/>
    </row>
    <row r="32" spans="2:15">
      <c r="B32" s="533"/>
      <c r="C32" s="533"/>
      <c r="D32" s="533"/>
      <c r="E32" s="533"/>
      <c r="F32" s="533"/>
      <c r="G32" s="533"/>
      <c r="H32" s="533"/>
      <c r="I32" s="533"/>
      <c r="J32" s="533"/>
      <c r="K32" s="533"/>
      <c r="L32" s="533"/>
      <c r="M32" s="533"/>
      <c r="N32" s="533"/>
      <c r="O32" s="533"/>
    </row>
    <row r="33" spans="2:15">
      <c r="B33" s="533"/>
      <c r="C33" s="533"/>
      <c r="D33" s="533"/>
      <c r="E33" s="533"/>
      <c r="F33" s="533"/>
      <c r="G33" s="533"/>
      <c r="H33" s="533"/>
      <c r="I33" s="533"/>
      <c r="J33" s="533"/>
      <c r="K33" s="533"/>
      <c r="L33" s="533"/>
      <c r="M33" s="533"/>
      <c r="N33" s="533"/>
      <c r="O33" s="533"/>
    </row>
    <row r="34" spans="2:15">
      <c r="B34" s="533"/>
      <c r="C34" s="533"/>
      <c r="D34" s="533"/>
      <c r="E34" s="533"/>
      <c r="F34" s="533"/>
      <c r="G34" s="533"/>
      <c r="H34" s="533"/>
      <c r="I34" s="533"/>
      <c r="J34" s="533"/>
      <c r="K34" s="533"/>
      <c r="L34" s="533"/>
      <c r="M34" s="533"/>
      <c r="N34" s="533"/>
      <c r="O34" s="533"/>
    </row>
    <row r="35" spans="2:15">
      <c r="B35" s="533"/>
      <c r="C35" s="533"/>
      <c r="D35" s="533"/>
      <c r="E35" s="533"/>
      <c r="F35" s="533"/>
      <c r="G35" s="533"/>
      <c r="H35" s="533"/>
      <c r="I35" s="533"/>
      <c r="J35" s="533"/>
      <c r="K35" s="533"/>
      <c r="L35" s="533"/>
      <c r="M35" s="533"/>
      <c r="N35" s="533"/>
      <c r="O35" s="533"/>
    </row>
    <row r="36" spans="2:15">
      <c r="B36" s="533"/>
      <c r="C36" s="533"/>
      <c r="D36" s="533"/>
      <c r="E36" s="533"/>
      <c r="F36" s="533"/>
      <c r="G36" s="533"/>
      <c r="H36" s="533"/>
      <c r="I36" s="533"/>
      <c r="J36" s="533"/>
      <c r="K36" s="533"/>
      <c r="L36" s="533"/>
      <c r="M36" s="533"/>
      <c r="N36" s="533"/>
      <c r="O36" s="533"/>
    </row>
    <row r="37" spans="2:15">
      <c r="B37" s="533"/>
      <c r="C37" s="533"/>
      <c r="D37" s="533"/>
      <c r="E37" s="533"/>
      <c r="F37" s="533"/>
      <c r="G37" s="533"/>
      <c r="H37" s="533"/>
      <c r="I37" s="533"/>
      <c r="J37" s="533"/>
      <c r="K37" s="533"/>
      <c r="L37" s="533"/>
      <c r="M37" s="533"/>
      <c r="N37" s="533"/>
      <c r="O37" s="533"/>
    </row>
    <row r="38" spans="2:15">
      <c r="B38" s="533"/>
      <c r="C38" s="533"/>
      <c r="D38" s="533"/>
      <c r="E38" s="533"/>
      <c r="F38" s="533"/>
      <c r="G38" s="533"/>
      <c r="H38" s="533"/>
      <c r="I38" s="533"/>
      <c r="J38" s="533"/>
      <c r="K38" s="533"/>
      <c r="L38" s="533"/>
      <c r="M38" s="533"/>
      <c r="N38" s="533"/>
      <c r="O38" s="533"/>
    </row>
    <row r="39" spans="2:15">
      <c r="B39" s="533"/>
      <c r="C39" s="533"/>
      <c r="D39" s="533"/>
      <c r="E39" s="533"/>
      <c r="F39" s="533"/>
      <c r="G39" s="533"/>
      <c r="H39" s="533"/>
      <c r="I39" s="533"/>
      <c r="J39" s="533"/>
      <c r="K39" s="533"/>
      <c r="L39" s="533"/>
      <c r="M39" s="533"/>
      <c r="N39" s="533"/>
      <c r="O39" s="533"/>
    </row>
    <row r="40" spans="2:15">
      <c r="B40" s="533"/>
      <c r="C40" s="533"/>
      <c r="D40" s="533"/>
      <c r="E40" s="533"/>
      <c r="F40" s="533"/>
      <c r="G40" s="533"/>
      <c r="H40" s="533"/>
      <c r="I40" s="533"/>
      <c r="J40" s="533"/>
      <c r="K40" s="533"/>
      <c r="L40" s="533"/>
      <c r="M40" s="533"/>
      <c r="N40" s="533"/>
      <c r="O40" s="533"/>
    </row>
    <row r="41" spans="2:15">
      <c r="B41" s="533"/>
      <c r="C41" s="533"/>
      <c r="D41" s="533"/>
      <c r="E41" s="533"/>
      <c r="F41" s="533"/>
      <c r="G41" s="533"/>
      <c r="H41" s="533"/>
      <c r="I41" s="533"/>
      <c r="J41" s="533"/>
      <c r="K41" s="533"/>
      <c r="L41" s="533"/>
      <c r="M41" s="533"/>
      <c r="N41" s="533"/>
      <c r="O41" s="533"/>
    </row>
    <row r="42" spans="2:15">
      <c r="B42" s="533"/>
      <c r="C42" s="533"/>
      <c r="D42" s="533"/>
      <c r="E42" s="533"/>
      <c r="F42" s="533"/>
      <c r="G42" s="533"/>
      <c r="H42" s="533"/>
      <c r="I42" s="533"/>
      <c r="J42" s="533"/>
      <c r="K42" s="533"/>
      <c r="L42" s="533"/>
      <c r="M42" s="533"/>
      <c r="N42" s="533"/>
      <c r="O42" s="533"/>
    </row>
    <row r="43" spans="2:15">
      <c r="B43" s="533"/>
      <c r="C43" s="533"/>
      <c r="D43" s="533"/>
      <c r="E43" s="533"/>
      <c r="F43" s="533"/>
      <c r="G43" s="533"/>
      <c r="H43" s="533"/>
      <c r="I43" s="533"/>
      <c r="J43" s="533"/>
      <c r="K43" s="533"/>
      <c r="L43" s="533"/>
      <c r="M43" s="533"/>
      <c r="N43" s="533"/>
      <c r="O43" s="533"/>
    </row>
    <row r="44" spans="2:15">
      <c r="B44" s="533"/>
      <c r="C44" s="533"/>
      <c r="D44" s="533"/>
      <c r="E44" s="533"/>
      <c r="F44" s="533"/>
      <c r="G44" s="533"/>
      <c r="H44" s="533"/>
      <c r="I44" s="533"/>
      <c r="J44" s="533"/>
      <c r="K44" s="533"/>
      <c r="L44" s="533"/>
      <c r="M44" s="533"/>
      <c r="N44" s="533"/>
      <c r="O44" s="533"/>
    </row>
    <row r="45" spans="2:15">
      <c r="B45" s="533"/>
      <c r="C45" s="533"/>
      <c r="D45" s="533"/>
      <c r="E45" s="533"/>
      <c r="F45" s="533"/>
      <c r="G45" s="533"/>
      <c r="H45" s="533"/>
      <c r="I45" s="533"/>
      <c r="J45" s="533"/>
      <c r="K45" s="533"/>
      <c r="L45" s="533"/>
      <c r="M45" s="533"/>
      <c r="N45" s="533"/>
      <c r="O45" s="533"/>
    </row>
    <row r="46" spans="2:15">
      <c r="B46" s="533"/>
      <c r="C46" s="533"/>
      <c r="D46" s="533"/>
      <c r="E46" s="533"/>
      <c r="F46" s="533"/>
      <c r="G46" s="533"/>
      <c r="H46" s="533"/>
      <c r="I46" s="533"/>
      <c r="J46" s="533"/>
      <c r="K46" s="533"/>
      <c r="L46" s="533"/>
      <c r="M46" s="533"/>
      <c r="N46" s="533"/>
      <c r="O46" s="533"/>
    </row>
    <row r="47" spans="2:15">
      <c r="B47" s="533"/>
      <c r="C47" s="533"/>
      <c r="D47" s="533"/>
      <c r="E47" s="533"/>
      <c r="F47" s="533"/>
      <c r="G47" s="533"/>
      <c r="H47" s="533"/>
      <c r="I47" s="533"/>
      <c r="J47" s="533"/>
      <c r="K47" s="533"/>
      <c r="L47" s="533"/>
      <c r="M47" s="533"/>
      <c r="N47" s="533"/>
      <c r="O47" s="533"/>
    </row>
    <row r="48" spans="2:15">
      <c r="B48" s="533"/>
      <c r="C48" s="533"/>
      <c r="D48" s="533"/>
      <c r="E48" s="533"/>
      <c r="F48" s="533"/>
      <c r="G48" s="533"/>
      <c r="H48" s="533"/>
      <c r="I48" s="533"/>
      <c r="J48" s="533"/>
      <c r="K48" s="533"/>
      <c r="L48" s="533"/>
      <c r="M48" s="533"/>
      <c r="N48" s="533"/>
      <c r="O48" s="533"/>
    </row>
    <row r="49" spans="2:15">
      <c r="B49" s="533"/>
      <c r="C49" s="533"/>
      <c r="D49" s="533"/>
      <c r="E49" s="533"/>
      <c r="F49" s="533"/>
      <c r="G49" s="533"/>
      <c r="H49" s="533"/>
      <c r="I49" s="533"/>
      <c r="J49" s="533"/>
      <c r="K49" s="533"/>
      <c r="L49" s="533"/>
      <c r="M49" s="533"/>
      <c r="N49" s="533"/>
      <c r="O49" s="533"/>
    </row>
    <row r="50" spans="2:15">
      <c r="B50" s="533"/>
      <c r="C50" s="533"/>
      <c r="D50" s="533"/>
      <c r="E50" s="533"/>
      <c r="F50" s="533"/>
      <c r="G50" s="533"/>
      <c r="H50" s="533"/>
      <c r="I50" s="533"/>
      <c r="J50" s="533"/>
      <c r="K50" s="533"/>
      <c r="L50" s="533"/>
      <c r="M50" s="533"/>
      <c r="N50" s="533"/>
      <c r="O50" s="533"/>
    </row>
    <row r="51" spans="2:15">
      <c r="B51" s="533"/>
      <c r="C51" s="533"/>
      <c r="D51" s="533"/>
      <c r="E51" s="533"/>
      <c r="F51" s="533"/>
      <c r="G51" s="533"/>
      <c r="H51" s="533"/>
      <c r="I51" s="533"/>
      <c r="J51" s="533"/>
      <c r="K51" s="533"/>
      <c r="L51" s="533"/>
      <c r="M51" s="533"/>
      <c r="N51" s="533"/>
      <c r="O51" s="533"/>
    </row>
    <row r="52" spans="2:15">
      <c r="B52" s="533"/>
      <c r="C52" s="533"/>
      <c r="D52" s="533"/>
      <c r="E52" s="533"/>
      <c r="F52" s="533"/>
      <c r="G52" s="533"/>
      <c r="H52" s="533"/>
      <c r="I52" s="533"/>
      <c r="J52" s="533"/>
      <c r="K52" s="533"/>
      <c r="L52" s="533"/>
      <c r="M52" s="533"/>
      <c r="N52" s="533"/>
      <c r="O52" s="533"/>
    </row>
    <row r="53" spans="2:15">
      <c r="B53" s="533"/>
      <c r="C53" s="533"/>
      <c r="D53" s="533"/>
      <c r="E53" s="533"/>
      <c r="F53" s="533"/>
      <c r="G53" s="533"/>
      <c r="H53" s="533"/>
      <c r="I53" s="533"/>
      <c r="J53" s="533"/>
      <c r="K53" s="533"/>
      <c r="L53" s="533"/>
      <c r="M53" s="533"/>
      <c r="N53" s="533"/>
      <c r="O53" s="533"/>
    </row>
    <row r="54" spans="2:15">
      <c r="B54" s="533"/>
      <c r="C54" s="533"/>
      <c r="D54" s="533"/>
      <c r="E54" s="533"/>
      <c r="F54" s="533"/>
      <c r="G54" s="533"/>
      <c r="H54" s="533"/>
      <c r="I54" s="533"/>
      <c r="J54" s="533"/>
      <c r="K54" s="533"/>
      <c r="L54" s="533"/>
      <c r="M54" s="533"/>
      <c r="N54" s="533"/>
      <c r="O54" s="533"/>
    </row>
    <row r="55" spans="2:15">
      <c r="B55" s="533"/>
      <c r="C55" s="533"/>
      <c r="D55" s="533"/>
      <c r="E55" s="533"/>
      <c r="F55" s="533"/>
      <c r="G55" s="533"/>
      <c r="H55" s="533"/>
      <c r="I55" s="533"/>
      <c r="J55" s="533"/>
      <c r="K55" s="533"/>
      <c r="L55" s="533"/>
      <c r="M55" s="533"/>
      <c r="N55" s="533"/>
      <c r="O55" s="533"/>
    </row>
    <row r="56" spans="2:15">
      <c r="B56" s="533"/>
      <c r="C56" s="533"/>
      <c r="D56" s="533"/>
      <c r="E56" s="533"/>
      <c r="F56" s="533"/>
      <c r="G56" s="533"/>
      <c r="H56" s="533"/>
      <c r="I56" s="533"/>
      <c r="J56" s="533"/>
      <c r="K56" s="533"/>
      <c r="L56" s="533"/>
      <c r="M56" s="533"/>
      <c r="N56" s="533"/>
      <c r="O56" s="533"/>
    </row>
    <row r="57" spans="2:15">
      <c r="B57" s="533"/>
      <c r="C57" s="533"/>
      <c r="D57" s="533"/>
      <c r="E57" s="533"/>
      <c r="F57" s="533"/>
      <c r="G57" s="533"/>
      <c r="H57" s="533"/>
      <c r="I57" s="533"/>
      <c r="J57" s="533"/>
      <c r="K57" s="533"/>
      <c r="L57" s="533"/>
      <c r="M57" s="533"/>
      <c r="N57" s="533"/>
      <c r="O57" s="533"/>
    </row>
    <row r="58" spans="2:15">
      <c r="B58" s="533"/>
      <c r="C58" s="533"/>
      <c r="D58" s="533"/>
      <c r="E58" s="533"/>
      <c r="F58" s="533"/>
      <c r="G58" s="533"/>
      <c r="H58" s="533"/>
      <c r="I58" s="533"/>
      <c r="J58" s="533"/>
      <c r="K58" s="533"/>
      <c r="L58" s="533"/>
      <c r="M58" s="533"/>
      <c r="N58" s="533"/>
      <c r="O58" s="533"/>
    </row>
    <row r="59" spans="2:15">
      <c r="B59" s="533"/>
      <c r="C59" s="533"/>
      <c r="D59" s="533"/>
      <c r="E59" s="533"/>
      <c r="F59" s="533"/>
      <c r="G59" s="533"/>
      <c r="H59" s="533"/>
      <c r="I59" s="533"/>
      <c r="J59" s="533"/>
      <c r="K59" s="533"/>
      <c r="L59" s="533"/>
      <c r="M59" s="533"/>
      <c r="N59" s="533"/>
      <c r="O59" s="533"/>
    </row>
    <row r="60" spans="2:15">
      <c r="B60" s="533"/>
      <c r="C60" s="533"/>
      <c r="D60" s="533"/>
      <c r="E60" s="533"/>
      <c r="F60" s="533"/>
      <c r="G60" s="533"/>
      <c r="H60" s="533"/>
      <c r="I60" s="533"/>
      <c r="J60" s="533"/>
      <c r="K60" s="533"/>
      <c r="L60" s="533"/>
      <c r="M60" s="533"/>
      <c r="N60" s="533"/>
      <c r="O60" s="533"/>
    </row>
    <row r="61" spans="2:15">
      <c r="B61" s="533"/>
      <c r="C61" s="533"/>
      <c r="D61" s="533"/>
      <c r="E61" s="533"/>
      <c r="F61" s="533"/>
      <c r="G61" s="533"/>
      <c r="H61" s="533"/>
      <c r="I61" s="533"/>
      <c r="J61" s="533"/>
      <c r="K61" s="533"/>
      <c r="L61" s="533"/>
      <c r="M61" s="533"/>
      <c r="N61" s="533"/>
      <c r="O61" s="533"/>
    </row>
    <row r="62" spans="2:15">
      <c r="B62" s="533"/>
      <c r="C62" s="533"/>
      <c r="D62" s="533"/>
      <c r="E62" s="533"/>
      <c r="F62" s="533"/>
      <c r="G62" s="533"/>
      <c r="H62" s="533"/>
      <c r="I62" s="533"/>
      <c r="J62" s="533"/>
      <c r="K62" s="533"/>
      <c r="L62" s="533"/>
      <c r="M62" s="533"/>
      <c r="N62" s="533"/>
      <c r="O62" s="533"/>
    </row>
    <row r="63" spans="2:15">
      <c r="B63" s="533"/>
      <c r="C63" s="533"/>
      <c r="D63" s="533"/>
      <c r="E63" s="533"/>
      <c r="F63" s="533"/>
      <c r="G63" s="533"/>
      <c r="H63" s="533"/>
      <c r="I63" s="533"/>
      <c r="J63" s="533"/>
      <c r="K63" s="533"/>
      <c r="L63" s="533"/>
      <c r="M63" s="533"/>
      <c r="N63" s="533"/>
      <c r="O63" s="533"/>
    </row>
    <row r="64" spans="2:15">
      <c r="B64" s="533"/>
      <c r="C64" s="533"/>
      <c r="D64" s="533"/>
      <c r="E64" s="533"/>
      <c r="F64" s="533"/>
      <c r="G64" s="533"/>
      <c r="H64" s="533"/>
      <c r="I64" s="533"/>
      <c r="J64" s="533"/>
      <c r="K64" s="533"/>
      <c r="L64" s="533"/>
      <c r="M64" s="533"/>
      <c r="N64" s="533"/>
      <c r="O64" s="533"/>
    </row>
    <row r="65" spans="2:15">
      <c r="B65" s="533"/>
      <c r="C65" s="533"/>
      <c r="D65" s="533"/>
      <c r="E65" s="533"/>
      <c r="F65" s="533"/>
      <c r="G65" s="533"/>
      <c r="H65" s="533"/>
      <c r="I65" s="533"/>
      <c r="J65" s="533"/>
      <c r="K65" s="533"/>
      <c r="L65" s="533"/>
      <c r="M65" s="533"/>
      <c r="N65" s="533"/>
      <c r="O65" s="533"/>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489D1-05B2-4F97-B1FF-AE49CF1D8CBB}">
  <sheetPr>
    <tabColor theme="4"/>
  </sheetPr>
  <dimension ref="A2:O54"/>
  <sheetViews>
    <sheetView showGridLines="0" view="pageBreakPreview" zoomScale="145" zoomScaleNormal="100" zoomScaleSheetLayoutView="145" zoomScalePageLayoutView="160" workbookViewId="0">
      <selection activeCell="E10" sqref="E10"/>
    </sheetView>
  </sheetViews>
  <sheetFormatPr defaultRowHeight="11.25"/>
  <cols>
    <col min="1" max="1" width="12" style="95" customWidth="1"/>
    <col min="2" max="2" width="11.83203125" style="95" customWidth="1"/>
    <col min="3" max="3" width="12" style="95" customWidth="1"/>
    <col min="4" max="4" width="11.33203125" style="95" customWidth="1"/>
    <col min="5" max="5" width="11.1640625" style="95" customWidth="1"/>
    <col min="6" max="6" width="11" style="95" customWidth="1"/>
    <col min="7" max="7" width="9.33203125" style="95"/>
    <col min="8" max="8" width="13.33203125" style="95" customWidth="1"/>
    <col min="9" max="9" width="13.1640625" style="95" customWidth="1"/>
    <col min="10" max="10" width="11.6640625" style="95" customWidth="1"/>
    <col min="11" max="16384" width="9.33203125" style="95"/>
  </cols>
  <sheetData>
    <row r="2" spans="1:13" ht="16.5" customHeight="1">
      <c r="A2" s="857" t="s">
        <v>503</v>
      </c>
      <c r="B2" s="857"/>
      <c r="C2" s="857"/>
      <c r="D2" s="857"/>
      <c r="E2" s="857"/>
      <c r="F2" s="857"/>
      <c r="G2" s="857"/>
      <c r="H2" s="857"/>
      <c r="I2" s="857"/>
      <c r="J2" s="857"/>
      <c r="K2" s="333"/>
    </row>
    <row r="3" spans="1:13" ht="7.5" customHeight="1">
      <c r="A3" s="158"/>
      <c r="B3" s="299"/>
      <c r="C3" s="318"/>
      <c r="D3" s="319"/>
      <c r="E3" s="319"/>
      <c r="F3" s="320"/>
      <c r="G3" s="321"/>
      <c r="H3" s="321"/>
      <c r="I3" s="232"/>
      <c r="J3" s="320"/>
    </row>
    <row r="4" spans="1:13" ht="11.25" customHeight="1">
      <c r="A4" s="262" t="s">
        <v>243</v>
      </c>
      <c r="B4" s="299"/>
      <c r="C4" s="318"/>
      <c r="D4" s="319"/>
      <c r="E4" s="319"/>
      <c r="F4" s="320"/>
      <c r="G4" s="321"/>
      <c r="H4" s="321"/>
      <c r="I4" s="232"/>
      <c r="J4" s="320"/>
      <c r="K4" s="45"/>
    </row>
    <row r="5" spans="1:13" ht="9" customHeight="1">
      <c r="A5" s="158"/>
      <c r="B5" s="299"/>
      <c r="C5" s="318"/>
      <c r="D5" s="319"/>
      <c r="E5" s="319"/>
      <c r="F5" s="320"/>
      <c r="G5" s="321"/>
      <c r="H5" s="321"/>
      <c r="I5" s="232"/>
      <c r="J5" s="320"/>
      <c r="K5" s="45"/>
    </row>
    <row r="6" spans="1:13" ht="27">
      <c r="A6" s="788" t="s">
        <v>237</v>
      </c>
      <c r="B6" s="789" t="s">
        <v>238</v>
      </c>
      <c r="C6" s="789" t="s">
        <v>239</v>
      </c>
      <c r="D6" s="789" t="s">
        <v>240</v>
      </c>
      <c r="E6" s="789" t="s">
        <v>241</v>
      </c>
      <c r="F6" s="790" t="s">
        <v>242</v>
      </c>
      <c r="G6" s="791" t="s">
        <v>252</v>
      </c>
      <c r="H6" s="790" t="s">
        <v>256</v>
      </c>
      <c r="I6" s="791" t="s">
        <v>744</v>
      </c>
      <c r="J6" s="792" t="s">
        <v>253</v>
      </c>
      <c r="K6" s="323"/>
    </row>
    <row r="7" spans="1:13" s="322" customFormat="1" ht="30" customHeight="1">
      <c r="A7" s="793" t="s">
        <v>244</v>
      </c>
      <c r="B7" s="794" t="s">
        <v>30</v>
      </c>
      <c r="C7" s="794" t="s">
        <v>245</v>
      </c>
      <c r="D7" s="794" t="s">
        <v>251</v>
      </c>
      <c r="E7" s="794" t="s">
        <v>246</v>
      </c>
      <c r="F7" s="795" t="s">
        <v>257</v>
      </c>
      <c r="G7" s="795">
        <v>33</v>
      </c>
      <c r="H7" s="796">
        <v>144.48400000000001</v>
      </c>
      <c r="I7" s="796" t="s">
        <v>745</v>
      </c>
      <c r="J7" s="797" t="s">
        <v>247</v>
      </c>
      <c r="K7" s="332"/>
      <c r="L7" s="322">
        <v>144.47999999999999</v>
      </c>
    </row>
    <row r="8" spans="1:13" s="322" customFormat="1" ht="30" customHeight="1">
      <c r="A8" s="822" t="s">
        <v>709</v>
      </c>
      <c r="B8" s="823" t="s">
        <v>37</v>
      </c>
      <c r="C8" s="823" t="s">
        <v>710</v>
      </c>
      <c r="D8" s="823" t="s">
        <v>728</v>
      </c>
      <c r="E8" s="823" t="s">
        <v>722</v>
      </c>
      <c r="F8" s="824" t="s">
        <v>727</v>
      </c>
      <c r="G8" s="824">
        <v>13.8</v>
      </c>
      <c r="H8" s="825">
        <v>20</v>
      </c>
      <c r="I8" s="825">
        <v>20</v>
      </c>
      <c r="J8" s="826" t="s">
        <v>726</v>
      </c>
      <c r="K8" s="332"/>
      <c r="L8" s="322">
        <v>20</v>
      </c>
    </row>
    <row r="9" spans="1:13" s="322" customFormat="1" ht="30" customHeight="1">
      <c r="A9" s="793" t="s">
        <v>109</v>
      </c>
      <c r="B9" s="794" t="s">
        <v>38</v>
      </c>
      <c r="C9" s="794" t="s">
        <v>25</v>
      </c>
      <c r="D9" s="794" t="s">
        <v>764</v>
      </c>
      <c r="E9" s="794" t="s">
        <v>649</v>
      </c>
      <c r="F9" s="795" t="s">
        <v>764</v>
      </c>
      <c r="G9" s="795">
        <v>13.8</v>
      </c>
      <c r="H9" s="796" t="s">
        <v>753</v>
      </c>
      <c r="I9" s="796" t="s">
        <v>754</v>
      </c>
      <c r="J9" s="797" t="s">
        <v>648</v>
      </c>
      <c r="K9" s="332"/>
      <c r="L9" s="830">
        <v>103.95113000000001</v>
      </c>
    </row>
    <row r="10" spans="1:13" s="322" customFormat="1" ht="30" customHeight="1">
      <c r="A10" s="822" t="s">
        <v>96</v>
      </c>
      <c r="B10" s="823" t="s">
        <v>30</v>
      </c>
      <c r="C10" s="823" t="s">
        <v>245</v>
      </c>
      <c r="D10" s="823" t="s">
        <v>251</v>
      </c>
      <c r="E10" s="823" t="s">
        <v>723</v>
      </c>
      <c r="F10" s="824" t="s">
        <v>724</v>
      </c>
      <c r="G10" s="824">
        <v>22.9</v>
      </c>
      <c r="H10" s="825">
        <v>44.54</v>
      </c>
      <c r="I10" s="825" t="s">
        <v>747</v>
      </c>
      <c r="J10" s="826" t="s">
        <v>725</v>
      </c>
      <c r="K10" s="332"/>
      <c r="L10" s="322">
        <v>44.54</v>
      </c>
    </row>
    <row r="11" spans="1:13" ht="11.25" customHeight="1">
      <c r="A11" s="798" t="s">
        <v>44</v>
      </c>
      <c r="B11" s="799"/>
      <c r="C11" s="799"/>
      <c r="D11" s="799"/>
      <c r="E11" s="800"/>
      <c r="F11" s="801"/>
      <c r="G11" s="802"/>
      <c r="H11" s="803">
        <f>+SUM(H7:H10)+123.61</f>
        <v>332.63400000000001</v>
      </c>
      <c r="I11" s="803">
        <f>+SUM(L7:L10)</f>
        <v>312.97113000000002</v>
      </c>
      <c r="J11" s="804"/>
      <c r="K11" s="286"/>
      <c r="L11" s="827"/>
    </row>
    <row r="12" spans="1:13" ht="15" customHeight="1">
      <c r="A12" s="805" t="str">
        <f>"Cuadro N° 1: Relación de ingresos a operación comercial en "&amp;'1. Resumen'!Q4&amp;" "&amp;'1. Resumen'!Q5</f>
        <v>Cuadro N° 1: Relación de ingresos a operación comercial en marzo 2018</v>
      </c>
      <c r="B12" s="153"/>
      <c r="C12" s="153"/>
      <c r="D12" s="153"/>
      <c r="E12" s="153"/>
      <c r="F12" s="153"/>
      <c r="G12" s="153"/>
      <c r="H12" s="153"/>
      <c r="I12" s="153"/>
      <c r="J12" s="153"/>
      <c r="K12" s="286"/>
    </row>
    <row r="13" spans="1:13" ht="11.25" customHeight="1">
      <c r="A13" s="866" t="s">
        <v>746</v>
      </c>
      <c r="B13" s="866"/>
      <c r="C13" s="866"/>
      <c r="D13" s="866"/>
      <c r="E13" s="866"/>
      <c r="F13" s="866"/>
      <c r="G13" s="866"/>
      <c r="H13" s="866"/>
      <c r="I13" s="866"/>
      <c r="J13" s="866"/>
      <c r="K13" s="286"/>
    </row>
    <row r="14" spans="1:13" ht="11.25" customHeight="1">
      <c r="A14" s="833" t="s">
        <v>751</v>
      </c>
      <c r="B14" s="833"/>
      <c r="C14" s="833"/>
      <c r="D14" s="833"/>
      <c r="E14" s="833"/>
      <c r="F14" s="833"/>
      <c r="G14" s="833"/>
      <c r="H14" s="833"/>
      <c r="I14" s="833"/>
      <c r="J14" s="833"/>
      <c r="K14" s="286"/>
      <c r="L14" s="95" t="s">
        <v>254</v>
      </c>
      <c r="M14" s="827">
        <f>+L7+L10</f>
        <v>189.01999999999998</v>
      </c>
    </row>
    <row r="15" spans="1:13" ht="20.25" customHeight="1">
      <c r="A15" s="867" t="s">
        <v>752</v>
      </c>
      <c r="B15" s="867"/>
      <c r="C15" s="867"/>
      <c r="D15" s="867"/>
      <c r="E15" s="867"/>
      <c r="F15" s="867"/>
      <c r="G15" s="867"/>
      <c r="H15" s="867"/>
      <c r="I15" s="867"/>
      <c r="J15" s="867"/>
      <c r="K15" s="286"/>
      <c r="L15" s="95" t="s">
        <v>729</v>
      </c>
      <c r="M15" s="827">
        <f>+L8</f>
        <v>20</v>
      </c>
    </row>
    <row r="16" spans="1:13" ht="11.25" customHeight="1">
      <c r="A16" s="325"/>
      <c r="B16" s="326"/>
      <c r="C16" s="324"/>
      <c r="D16" s="324"/>
      <c r="E16" s="324"/>
      <c r="F16" s="324"/>
      <c r="G16" s="324"/>
      <c r="H16" s="334"/>
      <c r="I16" s="334"/>
      <c r="J16" s="334"/>
      <c r="K16" s="286"/>
      <c r="L16" s="95" t="s">
        <v>766</v>
      </c>
      <c r="M16" s="827">
        <f>+L9</f>
        <v>103.95113000000001</v>
      </c>
    </row>
    <row r="17" spans="1:11" ht="11.25" customHeight="1">
      <c r="A17" s="335"/>
      <c r="B17" s="324"/>
      <c r="C17" s="324"/>
      <c r="D17" s="324"/>
      <c r="E17" s="324"/>
      <c r="F17" s="324"/>
      <c r="G17" s="324"/>
      <c r="H17" s="336"/>
      <c r="I17" s="336"/>
      <c r="J17" s="336"/>
      <c r="K17" s="286"/>
    </row>
    <row r="18" spans="1:11" ht="11.25" customHeight="1">
      <c r="A18" s="335"/>
      <c r="B18" s="324"/>
      <c r="C18" s="324"/>
      <c r="D18" s="324"/>
      <c r="E18" s="324"/>
      <c r="F18" s="324"/>
      <c r="G18" s="324"/>
      <c r="H18" s="334"/>
      <c r="I18" s="334" t="s">
        <v>8</v>
      </c>
      <c r="J18" s="334"/>
      <c r="K18" s="286"/>
    </row>
    <row r="19" spans="1:11" ht="11.25" customHeight="1">
      <c r="A19" s="335"/>
      <c r="B19" s="324"/>
      <c r="C19" s="324"/>
      <c r="D19" s="324"/>
      <c r="E19" s="324"/>
      <c r="F19" s="324"/>
      <c r="G19" s="324"/>
      <c r="H19" s="334"/>
      <c r="I19" s="334"/>
      <c r="J19" s="334"/>
      <c r="K19" s="286"/>
    </row>
    <row r="20" spans="1:11" ht="11.25" customHeight="1">
      <c r="A20" s="335"/>
      <c r="B20" s="324"/>
      <c r="C20" s="324"/>
      <c r="D20" s="324"/>
      <c r="E20" s="324"/>
      <c r="F20" s="324"/>
      <c r="G20" s="324"/>
      <c r="H20" s="334"/>
      <c r="I20" s="334"/>
      <c r="J20" s="334"/>
      <c r="K20" s="286"/>
    </row>
    <row r="21" spans="1:11" ht="11.25" customHeight="1">
      <c r="A21" s="337"/>
      <c r="B21" s="338"/>
      <c r="C21" s="338"/>
      <c r="D21" s="338"/>
      <c r="E21" s="338"/>
      <c r="F21" s="338"/>
      <c r="G21" s="338"/>
      <c r="H21" s="339"/>
      <c r="I21" s="339"/>
      <c r="J21" s="339"/>
      <c r="K21" s="286"/>
    </row>
    <row r="22" spans="1:11" ht="11.25" customHeight="1">
      <c r="A22" s="340"/>
      <c r="B22" s="245"/>
      <c r="C22" s="245"/>
      <c r="D22" s="159"/>
      <c r="E22" s="159"/>
      <c r="F22" s="159"/>
      <c r="G22" s="159"/>
      <c r="H22" s="327"/>
      <c r="I22" s="327"/>
      <c r="J22" s="327"/>
      <c r="K22" s="286"/>
    </row>
    <row r="23" spans="1:11" ht="11.25" customHeight="1">
      <c r="A23" s="307"/>
      <c r="B23" s="159"/>
      <c r="C23" s="159"/>
      <c r="D23" s="159"/>
      <c r="E23" s="159"/>
      <c r="F23" s="159"/>
      <c r="G23" s="159"/>
      <c r="H23" s="327"/>
      <c r="I23" s="327"/>
      <c r="J23" s="327"/>
      <c r="K23" s="286"/>
    </row>
    <row r="24" spans="1:11" ht="11.25" customHeight="1">
      <c r="A24" s="307"/>
      <c r="B24" s="159"/>
      <c r="C24" s="159"/>
      <c r="D24" s="159"/>
      <c r="E24" s="159"/>
      <c r="F24" s="159"/>
      <c r="G24" s="159"/>
      <c r="H24" s="190"/>
      <c r="I24" s="190"/>
      <c r="J24" s="190"/>
      <c r="K24" s="286"/>
    </row>
    <row r="25" spans="1:11" ht="11.25" customHeight="1">
      <c r="A25" s="307"/>
      <c r="B25" s="159"/>
      <c r="C25" s="159"/>
      <c r="D25" s="159"/>
      <c r="E25" s="159"/>
      <c r="F25" s="159"/>
      <c r="G25" s="159"/>
      <c r="H25" s="327"/>
      <c r="I25" s="327"/>
      <c r="J25" s="327"/>
      <c r="K25" s="286"/>
    </row>
    <row r="26" spans="1:11" ht="11.25" customHeight="1">
      <c r="A26" s="307"/>
      <c r="B26" s="159"/>
      <c r="C26" s="159"/>
      <c r="D26" s="159"/>
      <c r="E26" s="159"/>
      <c r="F26" s="159"/>
      <c r="G26" s="159"/>
      <c r="H26" s="341"/>
      <c r="I26" s="341"/>
      <c r="J26" s="341"/>
      <c r="K26" s="286"/>
    </row>
    <row r="27" spans="1:11" ht="11.25" customHeight="1">
      <c r="A27" s="328"/>
      <c r="B27" s="204"/>
      <c r="C27" s="204"/>
      <c r="D27" s="204"/>
      <c r="E27" s="204"/>
      <c r="F27" s="204"/>
      <c r="G27" s="204"/>
      <c r="H27" s="204"/>
      <c r="I27" s="204"/>
      <c r="J27" s="204"/>
      <c r="K27" s="286"/>
    </row>
    <row r="28" spans="1:11" ht="11.25" customHeight="1">
      <c r="A28" s="324"/>
      <c r="B28" s="159"/>
      <c r="C28" s="159"/>
      <c r="D28" s="159"/>
      <c r="E28" s="159"/>
      <c r="F28" s="159"/>
      <c r="G28" s="159"/>
      <c r="H28" s="159"/>
      <c r="I28" s="159"/>
      <c r="J28" s="159"/>
      <c r="K28" s="286"/>
    </row>
    <row r="29" spans="1:11" ht="11.25" customHeight="1">
      <c r="A29" s="25"/>
      <c r="B29" s="856" t="str">
        <f>"Gráfico 2: Ingreso de Potencia Efectiva por tipo de Recurso Energético y Tecnología en "&amp;'1. Resumen'!Q4&amp;" "&amp;'1. Resumen'!Q5&amp;" (MW)"</f>
        <v>Gráfico 2: Ingreso de Potencia Efectiva por tipo de Recurso Energético y Tecnología en marzo 2018 (MW)</v>
      </c>
      <c r="C29" s="856"/>
      <c r="D29" s="856"/>
      <c r="E29" s="856"/>
      <c r="F29" s="856"/>
      <c r="G29" s="856"/>
      <c r="H29" s="856"/>
      <c r="I29" s="856"/>
      <c r="J29" s="856"/>
      <c r="K29" s="856"/>
    </row>
    <row r="30" spans="1:11" ht="27" customHeight="1">
      <c r="B30" s="868" t="s">
        <v>765</v>
      </c>
      <c r="C30" s="868"/>
      <c r="D30" s="868"/>
      <c r="E30" s="868"/>
      <c r="F30" s="868"/>
      <c r="G30" s="868"/>
      <c r="H30" s="868"/>
    </row>
    <row r="31" spans="1:11" ht="9" customHeight="1">
      <c r="A31" s="84"/>
      <c r="B31" s="84"/>
      <c r="C31" s="84"/>
      <c r="D31" s="84"/>
      <c r="E31" s="25"/>
      <c r="F31" s="25"/>
      <c r="G31" s="84"/>
      <c r="H31" s="25"/>
      <c r="I31" s="25"/>
      <c r="J31" s="25"/>
      <c r="K31" s="286"/>
    </row>
    <row r="32" spans="1:11" ht="11.25" customHeight="1">
      <c r="A32" s="329" t="s">
        <v>516</v>
      </c>
      <c r="B32" s="153"/>
      <c r="C32" s="330"/>
      <c r="D32" s="153"/>
      <c r="E32" s="203"/>
      <c r="F32" s="203"/>
      <c r="G32" s="153"/>
      <c r="H32" s="203"/>
      <c r="I32" s="203"/>
      <c r="J32" s="203"/>
      <c r="K32" s="286"/>
    </row>
    <row r="33" spans="1:15" ht="11.25" customHeight="1">
      <c r="B33" s="153"/>
      <c r="C33" s="330"/>
      <c r="D33" s="153"/>
      <c r="E33" s="203"/>
      <c r="F33" s="203"/>
      <c r="G33" s="153"/>
      <c r="H33" s="203"/>
      <c r="I33" s="203"/>
      <c r="J33" s="203"/>
      <c r="K33" s="286"/>
    </row>
    <row r="34" spans="1:15" ht="33.75" customHeight="1">
      <c r="B34" s="854" t="s">
        <v>255</v>
      </c>
      <c r="C34" s="855"/>
      <c r="D34" s="828" t="str">
        <f>UPPER('1. Resumen'!Q4)&amp;" "&amp;'1. Resumen'!Q5</f>
        <v>MARZO 2018</v>
      </c>
      <c r="E34" s="828" t="str">
        <f>UPPER('1. Resumen'!Q4)&amp;" "&amp;'1. Resumen'!Q5-1</f>
        <v>MARZO 2017</v>
      </c>
      <c r="F34" s="829" t="s">
        <v>258</v>
      </c>
      <c r="G34" s="342"/>
      <c r="H34" s="343"/>
      <c r="I34" s="203"/>
      <c r="J34" s="203"/>
    </row>
    <row r="35" spans="1:15" ht="11.25" customHeight="1">
      <c r="B35" s="858" t="s">
        <v>248</v>
      </c>
      <c r="C35" s="859"/>
      <c r="D35" s="838">
        <v>4904.5012475000012</v>
      </c>
      <c r="E35" s="806">
        <v>4948.1372474999989</v>
      </c>
      <c r="F35" s="807">
        <f>+D35/E35-1</f>
        <v>-8.8186721219272179E-3</v>
      </c>
      <c r="G35" s="342"/>
      <c r="H35" s="343"/>
      <c r="I35" s="203"/>
      <c r="J35" s="203"/>
      <c r="K35" s="286"/>
    </row>
    <row r="36" spans="1:15" ht="11.25" customHeight="1">
      <c r="B36" s="860" t="s">
        <v>249</v>
      </c>
      <c r="C36" s="861"/>
      <c r="D36" s="839">
        <v>7393.5644999999995</v>
      </c>
      <c r="E36" s="808">
        <v>7484.9135000000024</v>
      </c>
      <c r="F36" s="809">
        <f>+D36/E36-1</f>
        <v>-1.2204416256781481E-2</v>
      </c>
      <c r="G36" s="344"/>
      <c r="H36" s="344"/>
      <c r="M36" s="331"/>
      <c r="N36" s="331"/>
      <c r="O36" s="153"/>
    </row>
    <row r="37" spans="1:15" ht="11.25" customHeight="1">
      <c r="B37" s="862" t="s">
        <v>250</v>
      </c>
      <c r="C37" s="863"/>
      <c r="D37" s="840">
        <v>243.16</v>
      </c>
      <c r="E37" s="810">
        <v>243.16</v>
      </c>
      <c r="F37" s="811">
        <f>+D37/E37-1</f>
        <v>0</v>
      </c>
      <c r="G37" s="344"/>
      <c r="H37" s="344"/>
    </row>
    <row r="38" spans="1:15" ht="11.25" customHeight="1">
      <c r="B38" s="864" t="s">
        <v>86</v>
      </c>
      <c r="C38" s="865"/>
      <c r="D38" s="841">
        <v>285.02</v>
      </c>
      <c r="E38" s="812">
        <v>96</v>
      </c>
      <c r="F38" s="813">
        <f>+D38/E38-1</f>
        <v>1.9689583333333331</v>
      </c>
      <c r="G38" s="344"/>
      <c r="H38" s="344"/>
    </row>
    <row r="39" spans="1:15" ht="11.25" customHeight="1">
      <c r="B39" s="852" t="s">
        <v>222</v>
      </c>
      <c r="C39" s="853"/>
      <c r="D39" s="842">
        <f>+D35+D36+D37+D38</f>
        <v>12826.245747500001</v>
      </c>
      <c r="E39" s="814">
        <f>+E35+E36+E37+E38</f>
        <v>12772.210747500001</v>
      </c>
      <c r="F39" s="815">
        <f>+D39/E39-1</f>
        <v>4.2306693076277213E-3</v>
      </c>
      <c r="G39" s="831"/>
      <c r="H39" s="344"/>
    </row>
    <row r="40" spans="1:15" ht="11.25" customHeight="1">
      <c r="B40" s="345" t="str">
        <f>"Cuadro N° 2: Comparación de la potencia instalada en el SEIN al término de "&amp;'1. Resumen'!Q4&amp;" "&amp;'1. Resumen'!Q5-1&amp;" y "&amp;'1. Resumen'!Q4&amp;" "&amp;'1. Resumen'!Q5</f>
        <v>Cuadro N° 2: Comparación de la potencia instalada en el SEIN al término de marzo 2017 y marzo 2018</v>
      </c>
      <c r="C40" s="342"/>
      <c r="D40" s="342"/>
      <c r="E40" s="342"/>
      <c r="F40" s="342"/>
      <c r="G40" s="342"/>
      <c r="H40" s="342"/>
      <c r="I40" s="153"/>
      <c r="J40" s="153"/>
      <c r="K40" s="286"/>
    </row>
    <row r="41" spans="1:15" ht="11.25" customHeight="1">
      <c r="A41" s="153"/>
      <c r="C41" s="344"/>
      <c r="D41" s="342"/>
      <c r="E41" s="342"/>
      <c r="F41" s="342"/>
      <c r="G41" s="342"/>
      <c r="H41" s="342"/>
      <c r="I41" s="153"/>
      <c r="J41" s="153"/>
      <c r="K41" s="286"/>
    </row>
    <row r="42" spans="1:15" ht="11.25" customHeight="1">
      <c r="A42" s="153"/>
      <c r="B42" s="153"/>
      <c r="C42" s="153"/>
      <c r="D42" s="153"/>
      <c r="E42" s="153"/>
      <c r="F42" s="153"/>
      <c r="G42" s="153"/>
      <c r="H42" s="153"/>
      <c r="I42" s="153"/>
      <c r="J42" s="153"/>
      <c r="K42" s="286"/>
    </row>
    <row r="43" spans="1:15" ht="11.25" customHeight="1">
      <c r="A43" s="153"/>
      <c r="B43" s="153"/>
      <c r="C43" s="153"/>
      <c r="D43" s="153"/>
      <c r="E43" s="153"/>
      <c r="F43" s="153"/>
      <c r="G43" s="153"/>
      <c r="H43" s="153"/>
      <c r="I43" s="153"/>
      <c r="J43" s="153"/>
      <c r="K43" s="286"/>
    </row>
    <row r="44" spans="1:15">
      <c r="A44" s="158"/>
      <c r="B44" s="153"/>
      <c r="C44" s="153"/>
      <c r="D44" s="153"/>
      <c r="E44" s="153"/>
      <c r="F44" s="153"/>
      <c r="G44" s="153"/>
      <c r="H44" s="153"/>
      <c r="I44" s="153"/>
      <c r="J44" s="153"/>
    </row>
    <row r="45" spans="1:15">
      <c r="A45" s="153"/>
      <c r="B45" s="153"/>
      <c r="C45" s="153"/>
      <c r="D45" s="153"/>
      <c r="E45" s="153"/>
      <c r="F45" s="153"/>
      <c r="G45" s="153"/>
      <c r="H45" s="153"/>
      <c r="I45" s="153"/>
      <c r="J45" s="153"/>
    </row>
    <row r="46" spans="1:15">
      <c r="A46" s="153"/>
      <c r="B46" s="153"/>
      <c r="C46" s="153"/>
      <c r="D46" s="153"/>
      <c r="E46" s="153"/>
      <c r="F46" s="153"/>
      <c r="G46" s="153"/>
      <c r="H46" s="153"/>
      <c r="I46" s="153"/>
      <c r="J46" s="153"/>
    </row>
    <row r="47" spans="1:15">
      <c r="A47" s="153"/>
      <c r="B47" s="153"/>
      <c r="C47" s="153"/>
      <c r="D47" s="153"/>
      <c r="E47" s="153"/>
      <c r="F47" s="153"/>
      <c r="G47" s="153"/>
      <c r="H47" s="153"/>
      <c r="I47" s="153"/>
      <c r="J47" s="153"/>
    </row>
    <row r="48" spans="1:15">
      <c r="A48" s="153"/>
      <c r="B48" s="153"/>
      <c r="C48" s="153"/>
      <c r="D48" s="153"/>
      <c r="E48" s="153"/>
      <c r="F48" s="153"/>
      <c r="G48" s="153"/>
      <c r="H48" s="153"/>
      <c r="I48" s="153"/>
      <c r="J48" s="153"/>
    </row>
    <row r="49" spans="1:10">
      <c r="A49" s="153"/>
      <c r="B49" s="153"/>
      <c r="C49" s="153"/>
      <c r="D49" s="153"/>
      <c r="E49" s="153"/>
      <c r="F49" s="153"/>
      <c r="G49" s="153"/>
      <c r="H49" s="153"/>
      <c r="I49" s="153"/>
      <c r="J49" s="153"/>
    </row>
    <row r="50" spans="1:10">
      <c r="A50" s="153"/>
      <c r="B50" s="153"/>
      <c r="C50" s="153"/>
      <c r="D50" s="153"/>
      <c r="E50" s="153"/>
      <c r="F50" s="153"/>
      <c r="G50" s="153"/>
      <c r="H50" s="153"/>
      <c r="I50" s="153"/>
      <c r="J50" s="153"/>
    </row>
    <row r="51" spans="1:10">
      <c r="A51" s="153"/>
      <c r="B51" s="153"/>
      <c r="C51" s="153"/>
      <c r="D51" s="153"/>
      <c r="E51" s="153"/>
      <c r="F51" s="153"/>
      <c r="G51" s="153"/>
      <c r="H51" s="153"/>
      <c r="I51" s="153"/>
      <c r="J51" s="153"/>
    </row>
    <row r="52" spans="1:10">
      <c r="A52" s="153"/>
      <c r="B52" s="153"/>
      <c r="C52" s="153"/>
      <c r="D52" s="153"/>
      <c r="E52" s="153"/>
      <c r="F52" s="153"/>
      <c r="G52" s="153"/>
      <c r="H52" s="153"/>
      <c r="I52" s="153"/>
      <c r="J52" s="153"/>
    </row>
    <row r="53" spans="1:10">
      <c r="A53" s="816" t="str">
        <f>"Gráfico N° 3: Comparación de la potencia instalada en el SEIN al término de "&amp;'1. Resumen'!Q4&amp;" "&amp;'1. Resumen'!Q5-1&amp;" y "&amp;'1. Resumen'!Q4&amp;" "&amp;'1. Resumen'!Q5</f>
        <v>Gráfico N° 3: Comparación de la potencia instalada en el SEIN al término de marzo 2017 y marzo 2018</v>
      </c>
      <c r="C53" s="153"/>
      <c r="D53" s="153"/>
      <c r="E53" s="153"/>
      <c r="F53" s="153"/>
      <c r="G53" s="153"/>
      <c r="H53" s="153"/>
      <c r="I53" s="153"/>
      <c r="J53" s="153"/>
    </row>
    <row r="54" spans="1:10" ht="5.25" customHeight="1">
      <c r="A54" s="153"/>
      <c r="B54" s="153"/>
      <c r="D54" s="153"/>
      <c r="E54" s="153"/>
      <c r="F54" s="153"/>
      <c r="G54" s="153"/>
      <c r="H54" s="153"/>
      <c r="I54" s="153"/>
      <c r="J54" s="153"/>
    </row>
  </sheetData>
  <mergeCells count="11">
    <mergeCell ref="B39:C39"/>
    <mergeCell ref="B34:C34"/>
    <mergeCell ref="B29:K29"/>
    <mergeCell ref="A2:J2"/>
    <mergeCell ref="B35:C35"/>
    <mergeCell ref="B36:C36"/>
    <mergeCell ref="B37:C37"/>
    <mergeCell ref="B38:C38"/>
    <mergeCell ref="A13:J13"/>
    <mergeCell ref="A15:J15"/>
    <mergeCell ref="B30:H30"/>
  </mergeCells>
  <conditionalFormatting sqref="A19:A21 A16">
    <cfRule type="containsText" dxfId="5" priority="5" stopIfTrue="1" operator="containsText" text=" 0%">
      <formula>NOT(ISERROR(SEARCH(" 0%",A16)))</formula>
    </cfRule>
    <cfRule type="containsText" dxfId="4" priority="6" stopIfTrue="1" operator="containsText" text="0.0%">
      <formula>NOT(ISERROR(SEARCH("0.0%",A16)))</formula>
    </cfRule>
  </conditionalFormatting>
  <conditionalFormatting sqref="A17">
    <cfRule type="containsText" dxfId="3" priority="3" stopIfTrue="1" operator="containsText" text=" 0%">
      <formula>NOT(ISERROR(SEARCH(" 0%",A17)))</formula>
    </cfRule>
    <cfRule type="containsText" dxfId="2" priority="4" stopIfTrue="1" operator="containsText" text="0.0%">
      <formula>NOT(ISERROR(SEARCH("0.0%",A17)))</formula>
    </cfRule>
  </conditionalFormatting>
  <conditionalFormatting sqref="A18">
    <cfRule type="containsText" dxfId="1" priority="1" stopIfTrue="1" operator="containsText" text=" 0%">
      <formula>NOT(ISERROR(SEARCH(" 0%",A18)))</formula>
    </cfRule>
    <cfRule type="containsText" dxfId="0" priority="2" stopIfTrue="1" operator="containsText" text="0.0%">
      <formula>NOT(ISERROR(SEARCH("0.0%",A18)))</formula>
    </cfRule>
  </conditionalFormatting>
  <pageMargins left="0.7" right="0.57471264367816088" top="0.86956521739130432" bottom="0.61458333333333337" header="0.3" footer="0.3"/>
  <pageSetup orientation="portrait" r:id="rId1"/>
  <headerFooter>
    <oddHeader>&amp;R&amp;7Informe de la Operación Mensual - Marzo 2018
INFSGI-MES-03-2018
10/04/2018
Versión: 01</oddHeader>
    <oddFooter>&amp;L&amp;7COES SINAC, 2018
&amp;C2&amp;R&amp;7Dirección Ejecutiva
Sub Dirección de Gestión de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851DD-2FA1-46F1-BEBF-553898F35409}">
  <sheetPr>
    <tabColor theme="4"/>
  </sheetPr>
  <dimension ref="A1:K87"/>
  <sheetViews>
    <sheetView showGridLines="0" view="pageBreakPreview" topLeftCell="A2" zoomScale="115" zoomScaleNormal="100" zoomScaleSheetLayoutView="115" zoomScalePageLayoutView="160" workbookViewId="0">
      <selection activeCell="O24" sqref="O24"/>
    </sheetView>
  </sheetViews>
  <sheetFormatPr defaultRowHeight="11.25"/>
  <cols>
    <col min="1" max="1" width="21" style="95" customWidth="1"/>
    <col min="2" max="4" width="10.5" style="95" bestFit="1" customWidth="1"/>
    <col min="5" max="5" width="10" style="95" customWidth="1"/>
    <col min="6" max="6" width="8.6640625" style="95" customWidth="1"/>
    <col min="7" max="8" width="10.5" style="95" bestFit="1" customWidth="1"/>
    <col min="9" max="9" width="10.1640625" style="95" customWidth="1"/>
    <col min="10" max="10" width="10.33203125" style="95" customWidth="1"/>
    <col min="11" max="11" width="9.6640625" style="95" customWidth="1"/>
    <col min="12" max="16384" width="9.33203125" style="95"/>
  </cols>
  <sheetData>
    <row r="1" spans="1:11" ht="11.25" customHeight="1">
      <c r="A1" s="61"/>
      <c r="B1" s="61"/>
      <c r="C1" s="61"/>
      <c r="D1" s="61"/>
      <c r="E1" s="61"/>
      <c r="F1" s="61"/>
      <c r="G1" s="61"/>
      <c r="H1" s="61"/>
      <c r="I1" s="61"/>
      <c r="J1" s="61"/>
      <c r="K1" s="61"/>
    </row>
    <row r="2" spans="1:11" ht="16.5" customHeight="1">
      <c r="A2" s="873" t="s">
        <v>261</v>
      </c>
      <c r="B2" s="873"/>
      <c r="C2" s="873"/>
      <c r="D2" s="873"/>
      <c r="E2" s="873"/>
      <c r="F2" s="873"/>
      <c r="G2" s="873"/>
      <c r="H2" s="873"/>
      <c r="I2" s="873"/>
      <c r="J2" s="873"/>
      <c r="K2" s="873"/>
    </row>
    <row r="3" spans="1:11" ht="11.25" customHeight="1">
      <c r="A3" s="103"/>
      <c r="B3" s="104"/>
      <c r="C3" s="105"/>
      <c r="D3" s="106"/>
      <c r="E3" s="106"/>
      <c r="F3" s="106"/>
      <c r="G3" s="106"/>
      <c r="H3" s="103"/>
      <c r="I3" s="103"/>
      <c r="J3" s="103"/>
      <c r="K3" s="107"/>
    </row>
    <row r="4" spans="1:11" ht="11.25" customHeight="1">
      <c r="A4" s="874" t="str">
        <f>+"3.1. PRODUCCIÓN POR TIPO DE GENERACIÓN (GWh)"</f>
        <v>3.1. PRODUCCIÓN POR TIPO DE GENERACIÓN (GWh)</v>
      </c>
      <c r="B4" s="874"/>
      <c r="C4" s="874"/>
      <c r="D4" s="874"/>
      <c r="E4" s="874"/>
      <c r="F4" s="874"/>
      <c r="G4" s="874"/>
      <c r="H4" s="874"/>
      <c r="I4" s="874"/>
      <c r="J4" s="874"/>
      <c r="K4" s="874"/>
    </row>
    <row r="5" spans="1:11" ht="11.25" customHeight="1">
      <c r="A5" s="93"/>
      <c r="B5" s="108"/>
      <c r="C5" s="109"/>
      <c r="D5" s="110"/>
      <c r="E5" s="110"/>
      <c r="F5" s="110"/>
      <c r="G5" s="110"/>
      <c r="H5" s="111"/>
      <c r="I5" s="103"/>
      <c r="J5" s="103"/>
      <c r="K5" s="112"/>
    </row>
    <row r="6" spans="1:11" ht="18" customHeight="1">
      <c r="A6" s="871" t="s">
        <v>32</v>
      </c>
      <c r="B6" s="875" t="s">
        <v>33</v>
      </c>
      <c r="C6" s="876"/>
      <c r="D6" s="876"/>
      <c r="E6" s="876" t="s">
        <v>34</v>
      </c>
      <c r="F6" s="876"/>
      <c r="G6" s="877" t="str">
        <f>"Generación Acumulada a "&amp;'1. Resumen'!Q4</f>
        <v>Generación Acumulada a marzo</v>
      </c>
      <c r="H6" s="877"/>
      <c r="I6" s="877"/>
      <c r="J6" s="877"/>
      <c r="K6" s="878"/>
    </row>
    <row r="7" spans="1:11" ht="32.25" customHeight="1">
      <c r="A7" s="872"/>
      <c r="B7" s="161">
        <f>+C7-30</f>
        <v>43102</v>
      </c>
      <c r="C7" s="161">
        <f>+D7-28</f>
        <v>43132</v>
      </c>
      <c r="D7" s="161">
        <f>+'1. Resumen'!Q6</f>
        <v>43160</v>
      </c>
      <c r="E7" s="161">
        <f>+D7-365</f>
        <v>42795</v>
      </c>
      <c r="F7" s="162" t="s">
        <v>35</v>
      </c>
      <c r="G7" s="163">
        <v>2018</v>
      </c>
      <c r="H7" s="163">
        <v>2017</v>
      </c>
      <c r="I7" s="162" t="s">
        <v>43</v>
      </c>
      <c r="J7" s="163">
        <v>2016</v>
      </c>
      <c r="K7" s="164" t="s">
        <v>36</v>
      </c>
    </row>
    <row r="8" spans="1:11" ht="15" customHeight="1">
      <c r="A8" s="137" t="s">
        <v>37</v>
      </c>
      <c r="B8" s="655">
        <v>2939.1774245275028</v>
      </c>
      <c r="C8" s="649">
        <v>2764.6728744500001</v>
      </c>
      <c r="D8" s="656">
        <v>2865.1492965074999</v>
      </c>
      <c r="E8" s="655">
        <v>2500.0956345935956</v>
      </c>
      <c r="F8" s="352">
        <f>IF(E8=0,"",D8/E8-1)</f>
        <v>0.1460158790978594</v>
      </c>
      <c r="G8" s="663">
        <v>8568.9995954850019</v>
      </c>
      <c r="H8" s="649">
        <v>7960.4506923631225</v>
      </c>
      <c r="I8" s="356">
        <f>IF(H8=0,"",G8/H8-1)</f>
        <v>7.6446538850581947E-2</v>
      </c>
      <c r="J8" s="655">
        <v>6705.6337740224617</v>
      </c>
      <c r="K8" s="352">
        <f t="shared" ref="K8:K15" si="0">IF(J8=0,"",H8/J8-1)</f>
        <v>0.18712875779196381</v>
      </c>
    </row>
    <row r="9" spans="1:11" ht="15" customHeight="1">
      <c r="A9" s="138" t="s">
        <v>38</v>
      </c>
      <c r="B9" s="657">
        <v>1169.0374754100008</v>
      </c>
      <c r="C9" s="650">
        <v>1046.218760365</v>
      </c>
      <c r="D9" s="658">
        <v>1266.7147574899998</v>
      </c>
      <c r="E9" s="657">
        <v>1573.4712616125701</v>
      </c>
      <c r="F9" s="353">
        <f t="shared" ref="F9:F15" si="1">IF(E9=0,"",D9/E9-1)</f>
        <v>-0.19495526331265256</v>
      </c>
      <c r="G9" s="664">
        <v>3481.9709932650003</v>
      </c>
      <c r="H9" s="650">
        <v>4084.3610329565659</v>
      </c>
      <c r="I9" s="357">
        <f t="shared" ref="I9:I15" si="2">IF(H9=0,"",G9/H9-1)</f>
        <v>-0.14748697160483648</v>
      </c>
      <c r="J9" s="657">
        <v>5017.594922343641</v>
      </c>
      <c r="K9" s="353">
        <f t="shared" si="0"/>
        <v>-0.18599227395406726</v>
      </c>
    </row>
    <row r="10" spans="1:11" ht="15" customHeight="1">
      <c r="A10" s="139" t="s">
        <v>39</v>
      </c>
      <c r="B10" s="659">
        <v>87.37300737999999</v>
      </c>
      <c r="C10" s="651">
        <v>62.462496864999991</v>
      </c>
      <c r="D10" s="660">
        <v>121.84239174000001</v>
      </c>
      <c r="E10" s="659">
        <v>72.430997320513569</v>
      </c>
      <c r="F10" s="354">
        <f t="shared" si="1"/>
        <v>0.68218575261136682</v>
      </c>
      <c r="G10" s="665">
        <v>271.67789598500002</v>
      </c>
      <c r="H10" s="651">
        <v>188.98251389898894</v>
      </c>
      <c r="I10" s="358">
        <f t="shared" si="2"/>
        <v>0.43758218884849698</v>
      </c>
      <c r="J10" s="659">
        <v>164.43553436750906</v>
      </c>
      <c r="K10" s="354">
        <f t="shared" si="0"/>
        <v>0.14928026126407712</v>
      </c>
    </row>
    <row r="11" spans="1:11" ht="15" customHeight="1">
      <c r="A11" s="138" t="s">
        <v>30</v>
      </c>
      <c r="B11" s="657">
        <v>59.658878850000001</v>
      </c>
      <c r="C11" s="650">
        <v>46.187362507500005</v>
      </c>
      <c r="D11" s="658">
        <v>62.167818492499997</v>
      </c>
      <c r="E11" s="657">
        <v>18.513546032000001</v>
      </c>
      <c r="F11" s="353">
        <f>IF(E11=0,"",D11/E11-1)</f>
        <v>2.3579638598162207</v>
      </c>
      <c r="G11" s="664">
        <v>168.01405985</v>
      </c>
      <c r="H11" s="650">
        <v>54.349632783442999</v>
      </c>
      <c r="I11" s="357">
        <f t="shared" si="2"/>
        <v>2.0913559346289379</v>
      </c>
      <c r="J11" s="657">
        <v>62.484290256499897</v>
      </c>
      <c r="K11" s="353">
        <f t="shared" si="0"/>
        <v>-0.1301872428999975</v>
      </c>
    </row>
    <row r="12" spans="1:11" ht="15" customHeight="1">
      <c r="A12" s="174" t="s">
        <v>44</v>
      </c>
      <c r="B12" s="661">
        <f>+B8+B9+B10+B11</f>
        <v>4255.2467861675041</v>
      </c>
      <c r="C12" s="652">
        <f>+C8+C9+C10+C11</f>
        <v>3919.5414941875001</v>
      </c>
      <c r="D12" s="662">
        <f>+D8+D9+D10+D11</f>
        <v>4315.8742642299994</v>
      </c>
      <c r="E12" s="661">
        <f>+E8+E9+E10+E11</f>
        <v>4164.5114395586788</v>
      </c>
      <c r="F12" s="355">
        <f>IF(E12=0,"",D12/E12-1)</f>
        <v>3.6345877990278996E-2</v>
      </c>
      <c r="G12" s="661">
        <f>+G8+G9+G10+G11</f>
        <v>12490.662544585002</v>
      </c>
      <c r="H12" s="652">
        <f>+H8+H9+H10+H11</f>
        <v>12288.143872002121</v>
      </c>
      <c r="I12" s="359">
        <f>IF(H12=0,"",G12/H12-1)</f>
        <v>1.648081880326191E-2</v>
      </c>
      <c r="J12" s="661">
        <f>+J8+J9+J10+J11</f>
        <v>11950.148520990111</v>
      </c>
      <c r="K12" s="355">
        <f t="shared" si="0"/>
        <v>2.8283778265879356E-2</v>
      </c>
    </row>
    <row r="13" spans="1:11" ht="15" customHeight="1">
      <c r="A13" s="133"/>
      <c r="B13" s="133"/>
      <c r="C13" s="133"/>
      <c r="D13" s="133"/>
      <c r="E13" s="133"/>
      <c r="F13" s="135"/>
      <c r="G13" s="133"/>
      <c r="H13" s="133"/>
      <c r="I13" s="135"/>
      <c r="J13" s="134"/>
      <c r="K13" s="135" t="str">
        <f t="shared" si="0"/>
        <v/>
      </c>
    </row>
    <row r="14" spans="1:11" ht="15" customHeight="1">
      <c r="A14" s="140" t="s">
        <v>40</v>
      </c>
      <c r="B14" s="350">
        <v>0</v>
      </c>
      <c r="C14" s="351">
        <v>2.1206869999999993</v>
      </c>
      <c r="D14" s="654">
        <v>0</v>
      </c>
      <c r="E14" s="350">
        <v>10.252088000000001</v>
      </c>
      <c r="F14" s="141">
        <f t="shared" si="1"/>
        <v>-1</v>
      </c>
      <c r="G14" s="350">
        <v>2.1206869999999993</v>
      </c>
      <c r="H14" s="351">
        <v>10.654109</v>
      </c>
      <c r="I14" s="144">
        <f t="shared" si="2"/>
        <v>-0.80095125739749806</v>
      </c>
      <c r="J14" s="350">
        <v>0</v>
      </c>
      <c r="K14" s="141" t="str">
        <f t="shared" si="0"/>
        <v/>
      </c>
    </row>
    <row r="15" spans="1:11" ht="15" customHeight="1">
      <c r="A15" s="139" t="s">
        <v>41</v>
      </c>
      <c r="B15" s="347">
        <v>0</v>
      </c>
      <c r="C15" s="348">
        <v>0</v>
      </c>
      <c r="D15" s="349">
        <v>0</v>
      </c>
      <c r="E15" s="347">
        <v>0</v>
      </c>
      <c r="F15" s="142" t="str">
        <f t="shared" si="1"/>
        <v/>
      </c>
      <c r="G15" s="347">
        <v>0</v>
      </c>
      <c r="H15" s="348">
        <v>0</v>
      </c>
      <c r="I15" s="136" t="str">
        <f t="shared" si="2"/>
        <v/>
      </c>
      <c r="J15" s="347">
        <v>37.352100999999998</v>
      </c>
      <c r="K15" s="142">
        <f t="shared" si="0"/>
        <v>-1</v>
      </c>
    </row>
    <row r="16" spans="1:11" ht="23.25" customHeight="1">
      <c r="A16" s="146" t="s">
        <v>42</v>
      </c>
      <c r="B16" s="360">
        <f>+B15-B14</f>
        <v>0</v>
      </c>
      <c r="C16" s="360">
        <f>+C15-C14</f>
        <v>-2.1206869999999993</v>
      </c>
      <c r="D16" s="360">
        <f>+D15-D14</f>
        <v>0</v>
      </c>
      <c r="E16" s="360">
        <f>+E15-E14</f>
        <v>-10.252088000000001</v>
      </c>
      <c r="F16" s="143"/>
      <c r="G16" s="360">
        <f>+G15-G14</f>
        <v>-2.1206869999999993</v>
      </c>
      <c r="H16" s="361">
        <f>+H15-H14</f>
        <v>-10.654109</v>
      </c>
      <c r="I16" s="145"/>
      <c r="J16" s="360">
        <f>+J15-J14</f>
        <v>37.352100999999998</v>
      </c>
      <c r="K16" s="143"/>
    </row>
    <row r="17" spans="1:11" ht="11.25" customHeight="1">
      <c r="A17" s="362" t="s">
        <v>260</v>
      </c>
      <c r="B17" s="130"/>
      <c r="C17" s="130"/>
      <c r="D17" s="130"/>
      <c r="E17" s="130"/>
      <c r="F17" s="130"/>
      <c r="G17" s="130"/>
      <c r="H17" s="130"/>
      <c r="I17" s="130"/>
      <c r="J17" s="130"/>
      <c r="K17" s="130"/>
    </row>
    <row r="18" spans="1:11" ht="11.25" customHeight="1">
      <c r="A18" s="131"/>
      <c r="B18" s="130"/>
      <c r="C18" s="130"/>
      <c r="D18" s="130"/>
      <c r="E18" s="130"/>
      <c r="F18" s="130"/>
      <c r="G18" s="130"/>
      <c r="H18" s="130"/>
      <c r="I18" s="130"/>
      <c r="J18" s="130"/>
      <c r="K18" s="130"/>
    </row>
    <row r="19" spans="1:11" ht="11.25" customHeight="1">
      <c r="A19" s="2"/>
      <c r="B19" s="115"/>
      <c r="C19" s="115"/>
      <c r="D19" s="115"/>
      <c r="E19" s="115"/>
      <c r="F19" s="115"/>
      <c r="G19" s="115"/>
      <c r="H19" s="115"/>
      <c r="I19" s="115"/>
      <c r="J19" s="115"/>
      <c r="K19" s="115"/>
    </row>
    <row r="20" spans="1:11" ht="11.25" customHeight="1">
      <c r="A20" s="2"/>
      <c r="B20" s="115"/>
      <c r="C20" s="115"/>
      <c r="D20" s="115"/>
      <c r="E20" s="115"/>
      <c r="F20" s="115"/>
      <c r="G20" s="115"/>
      <c r="H20" s="115"/>
      <c r="I20" s="115"/>
      <c r="J20" s="115"/>
      <c r="K20" s="115"/>
    </row>
    <row r="21" spans="1:11" ht="11.25" customHeight="1">
      <c r="A21" s="93"/>
      <c r="B21" s="93"/>
      <c r="C21" s="93"/>
      <c r="D21" s="93"/>
      <c r="E21" s="93"/>
      <c r="F21" s="93"/>
      <c r="G21" s="93"/>
      <c r="H21" s="93"/>
      <c r="I21" s="93"/>
      <c r="J21" s="93"/>
      <c r="K21" s="93"/>
    </row>
    <row r="22" spans="1:11" ht="11.25" customHeight="1">
      <c r="A22" s="2"/>
      <c r="B22" s="115"/>
      <c r="C22" s="115"/>
      <c r="D22" s="115"/>
      <c r="E22" s="115"/>
      <c r="F22" s="115"/>
      <c r="G22" s="115"/>
      <c r="H22" s="115"/>
      <c r="I22" s="115"/>
      <c r="J22" s="115"/>
      <c r="K22" s="115"/>
    </row>
    <row r="23" spans="1:11" ht="11.25" customHeight="1">
      <c r="A23" s="2"/>
      <c r="B23" s="115"/>
      <c r="C23" s="115"/>
      <c r="D23" s="115"/>
      <c r="E23" s="115"/>
      <c r="F23" s="115"/>
      <c r="G23" s="115"/>
      <c r="H23" s="115"/>
      <c r="I23" s="115"/>
      <c r="J23" s="115"/>
      <c r="K23" s="115"/>
    </row>
    <row r="24" spans="1:11" ht="11.25" customHeight="1">
      <c r="A24" s="2"/>
      <c r="B24" s="115"/>
      <c r="C24" s="115"/>
      <c r="D24" s="115"/>
      <c r="E24" s="115"/>
      <c r="F24" s="115"/>
      <c r="G24" s="115"/>
      <c r="H24" s="115"/>
      <c r="I24" s="115"/>
      <c r="J24" s="115"/>
      <c r="K24" s="115"/>
    </row>
    <row r="25" spans="1:11" ht="11.25" customHeight="1">
      <c r="A25" s="2"/>
      <c r="B25" s="115"/>
      <c r="C25" s="115"/>
      <c r="D25" s="115"/>
      <c r="E25" s="115"/>
      <c r="F25" s="115"/>
      <c r="G25" s="115"/>
      <c r="H25" s="115"/>
      <c r="I25" s="115"/>
      <c r="J25" s="115"/>
      <c r="K25" s="115"/>
    </row>
    <row r="26" spans="1:11" ht="11.25" customHeight="1">
      <c r="A26" s="2"/>
      <c r="B26" s="115"/>
      <c r="C26" s="115"/>
      <c r="D26" s="115"/>
      <c r="E26" s="115"/>
      <c r="F26" s="115"/>
      <c r="G26" s="115"/>
      <c r="H26" s="115"/>
      <c r="I26" s="115"/>
      <c r="J26" s="115"/>
      <c r="K26" s="115"/>
    </row>
    <row r="27" spans="1:11" ht="11.25" customHeight="1">
      <c r="A27" s="2"/>
      <c r="B27" s="115"/>
      <c r="C27" s="115"/>
      <c r="D27" s="115"/>
      <c r="E27" s="115"/>
      <c r="F27" s="115"/>
      <c r="G27" s="115"/>
      <c r="H27" s="115"/>
      <c r="I27" s="115"/>
      <c r="J27" s="115"/>
      <c r="K27" s="115"/>
    </row>
    <row r="28" spans="1:11" ht="11.25" customHeight="1">
      <c r="A28" s="2"/>
      <c r="B28" s="115"/>
      <c r="C28" s="115"/>
      <c r="D28" s="115"/>
      <c r="E28" s="115"/>
      <c r="F28" s="115"/>
      <c r="G28" s="115"/>
      <c r="H28" s="115"/>
      <c r="I28" s="115"/>
      <c r="J28" s="115"/>
      <c r="K28" s="115"/>
    </row>
    <row r="29" spans="1:11" ht="11.25" customHeight="1">
      <c r="A29" s="2"/>
      <c r="B29" s="115"/>
      <c r="C29" s="115"/>
      <c r="D29" s="115"/>
      <c r="E29" s="115"/>
      <c r="F29" s="115"/>
      <c r="G29" s="115"/>
      <c r="H29" s="115"/>
      <c r="I29" s="115"/>
      <c r="J29" s="115"/>
      <c r="K29" s="115"/>
    </row>
    <row r="30" spans="1:11" ht="11.25" customHeight="1">
      <c r="A30" s="2"/>
      <c r="B30" s="115"/>
      <c r="C30" s="115"/>
      <c r="D30" s="115"/>
      <c r="E30" s="115"/>
      <c r="F30" s="115"/>
      <c r="G30" s="115"/>
      <c r="H30" s="115"/>
      <c r="I30" s="115"/>
      <c r="J30" s="115"/>
      <c r="K30" s="115"/>
    </row>
    <row r="31" spans="1:11" ht="11.25" customHeight="1">
      <c r="A31" s="2"/>
      <c r="B31" s="115"/>
      <c r="C31" s="115"/>
      <c r="D31" s="115"/>
      <c r="E31" s="115"/>
      <c r="F31" s="115"/>
      <c r="G31" s="115"/>
      <c r="H31" s="115"/>
      <c r="I31" s="115"/>
      <c r="J31" s="115"/>
      <c r="K31" s="115"/>
    </row>
    <row r="32" spans="1:11" ht="11.25" customHeight="1">
      <c r="A32" s="2"/>
      <c r="B32" s="115"/>
      <c r="C32" s="115"/>
      <c r="D32" s="115"/>
      <c r="E32" s="115"/>
      <c r="F32" s="115"/>
      <c r="G32" s="115"/>
      <c r="H32" s="115"/>
      <c r="I32" s="115"/>
      <c r="J32" s="115"/>
      <c r="K32" s="115"/>
    </row>
    <row r="33" spans="1:11" ht="11.25" customHeight="1">
      <c r="A33" s="2"/>
      <c r="B33" s="115"/>
      <c r="C33" s="115"/>
      <c r="D33" s="115"/>
      <c r="E33" s="115"/>
      <c r="F33" s="115"/>
      <c r="G33" s="115"/>
      <c r="H33" s="115"/>
      <c r="I33" s="115"/>
      <c r="J33" s="115"/>
      <c r="K33" s="115"/>
    </row>
    <row r="34" spans="1:11" ht="11.25" customHeight="1">
      <c r="A34" s="2"/>
      <c r="B34" s="115"/>
      <c r="C34" s="115"/>
      <c r="D34" s="115"/>
      <c r="E34" s="115"/>
      <c r="F34" s="115"/>
      <c r="G34" s="115"/>
      <c r="H34" s="115"/>
      <c r="I34" s="115"/>
      <c r="J34" s="115"/>
      <c r="K34" s="115"/>
    </row>
    <row r="35" spans="1:11" ht="11.25" customHeight="1">
      <c r="A35" s="2"/>
      <c r="B35" s="115"/>
      <c r="C35" s="115"/>
      <c r="D35" s="115"/>
      <c r="E35" s="115"/>
      <c r="F35" s="115"/>
      <c r="G35" s="115"/>
      <c r="H35" s="115"/>
      <c r="I35" s="115"/>
      <c r="J35" s="115"/>
      <c r="K35" s="115"/>
    </row>
    <row r="36" spans="1:11" ht="11.25" customHeight="1">
      <c r="A36" s="2"/>
      <c r="B36" s="115"/>
      <c r="C36" s="115"/>
      <c r="D36" s="115"/>
      <c r="E36" s="115"/>
      <c r="F36" s="115"/>
      <c r="G36" s="115"/>
      <c r="H36" s="115"/>
      <c r="I36" s="115"/>
      <c r="J36" s="115"/>
      <c r="K36" s="115"/>
    </row>
    <row r="37" spans="1:11" ht="11.25" customHeight="1">
      <c r="A37" s="2"/>
      <c r="B37" s="115"/>
      <c r="C37" s="115"/>
      <c r="D37" s="115"/>
      <c r="E37" s="115"/>
      <c r="F37" s="115"/>
      <c r="G37" s="115"/>
      <c r="H37" s="115"/>
      <c r="I37" s="115"/>
      <c r="J37" s="115"/>
      <c r="K37" s="115"/>
    </row>
    <row r="38" spans="1:11" ht="11.25" customHeight="1">
      <c r="A38" s="2"/>
      <c r="B38" s="115"/>
      <c r="C38" s="115"/>
      <c r="D38" s="115"/>
      <c r="E38" s="115"/>
      <c r="F38" s="115"/>
      <c r="G38" s="115"/>
      <c r="H38" s="115"/>
      <c r="I38" s="115"/>
      <c r="J38" s="115"/>
      <c r="K38" s="115"/>
    </row>
    <row r="39" spans="1:11" ht="11.25" customHeight="1">
      <c r="A39" s="2"/>
      <c r="B39" s="115"/>
      <c r="C39" s="115"/>
      <c r="D39" s="115"/>
      <c r="E39" s="115"/>
      <c r="F39" s="115"/>
      <c r="G39" s="115"/>
      <c r="H39" s="115"/>
      <c r="I39" s="115"/>
      <c r="J39" s="115"/>
      <c r="K39" s="115"/>
    </row>
    <row r="40" spans="1:11" ht="11.25" customHeight="1">
      <c r="A40" s="2"/>
      <c r="B40" s="115"/>
      <c r="C40" s="115"/>
      <c r="D40" s="115"/>
      <c r="E40" s="115"/>
      <c r="F40" s="115"/>
      <c r="G40" s="115"/>
      <c r="H40" s="115"/>
      <c r="I40" s="115"/>
      <c r="J40" s="115"/>
      <c r="K40" s="115"/>
    </row>
    <row r="41" spans="1:11" ht="11.25" customHeight="1">
      <c r="A41" s="2"/>
      <c r="B41" s="115"/>
      <c r="C41" s="115"/>
      <c r="D41" s="115"/>
      <c r="E41" s="115"/>
      <c r="F41" s="115"/>
      <c r="G41" s="115"/>
      <c r="H41" s="115"/>
      <c r="I41" s="115"/>
      <c r="J41" s="115"/>
      <c r="K41" s="115"/>
    </row>
    <row r="42" spans="1:11" ht="11.25" customHeight="1">
      <c r="A42" s="116"/>
      <c r="B42" s="869"/>
      <c r="C42" s="869"/>
      <c r="D42" s="869"/>
      <c r="E42" s="113"/>
      <c r="F42" s="113"/>
      <c r="G42" s="870"/>
      <c r="H42" s="870"/>
      <c r="I42" s="870"/>
      <c r="J42" s="870"/>
      <c r="K42" s="870"/>
    </row>
    <row r="43" spans="1:11" ht="11.25" customHeight="1">
      <c r="A43" s="117"/>
      <c r="B43" s="118"/>
      <c r="C43" s="118"/>
      <c r="D43" s="118"/>
      <c r="E43" s="118"/>
      <c r="F43" s="118"/>
      <c r="G43" s="119"/>
      <c r="H43" s="119"/>
      <c r="I43" s="120"/>
      <c r="J43" s="119"/>
      <c r="K43" s="119"/>
    </row>
    <row r="44" spans="1:11" ht="11.25" customHeight="1">
      <c r="A44" s="116"/>
      <c r="B44" s="121"/>
      <c r="C44" s="114"/>
      <c r="D44" s="114"/>
      <c r="E44" s="114"/>
      <c r="F44" s="114"/>
      <c r="G44" s="114"/>
      <c r="H44" s="114"/>
      <c r="I44" s="114"/>
      <c r="J44" s="114"/>
      <c r="K44" s="114"/>
    </row>
    <row r="45" spans="1:11" ht="11.25" customHeight="1">
      <c r="A45" s="2"/>
      <c r="B45" s="90"/>
      <c r="C45" s="90"/>
      <c r="D45" s="90"/>
      <c r="E45" s="90"/>
      <c r="F45" s="90"/>
      <c r="G45" s="90"/>
      <c r="H45" s="90"/>
      <c r="I45" s="122"/>
      <c r="J45" s="90"/>
      <c r="K45" s="123"/>
    </row>
    <row r="46" spans="1:11" ht="11.25" customHeight="1">
      <c r="A46" s="2"/>
      <c r="B46" s="90"/>
      <c r="C46" s="90"/>
      <c r="D46" s="90"/>
      <c r="E46" s="90"/>
      <c r="F46" s="90"/>
      <c r="G46" s="90"/>
      <c r="H46" s="90"/>
      <c r="I46" s="122"/>
      <c r="J46" s="90"/>
      <c r="K46" s="123"/>
    </row>
    <row r="47" spans="1:11" ht="11.25" customHeight="1">
      <c r="A47" s="2"/>
      <c r="B47" s="90"/>
      <c r="C47" s="90"/>
      <c r="D47" s="90"/>
      <c r="E47" s="90"/>
      <c r="F47" s="90"/>
      <c r="G47" s="90"/>
      <c r="H47" s="90"/>
      <c r="I47" s="122"/>
      <c r="J47" s="90"/>
      <c r="K47" s="123"/>
    </row>
    <row r="48" spans="1:11" ht="11.25" customHeight="1">
      <c r="A48" s="2"/>
      <c r="B48" s="90"/>
      <c r="C48" s="90"/>
      <c r="D48" s="90"/>
      <c r="E48" s="90"/>
      <c r="F48" s="90"/>
      <c r="G48" s="90"/>
      <c r="H48" s="90"/>
      <c r="I48" s="122"/>
      <c r="J48" s="90"/>
      <c r="K48" s="123"/>
    </row>
    <row r="49" spans="1:11" ht="11.25" customHeight="1">
      <c r="A49" s="2"/>
      <c r="B49" s="90"/>
      <c r="C49" s="90"/>
      <c r="D49" s="90"/>
      <c r="E49" s="90"/>
      <c r="F49" s="90"/>
      <c r="G49" s="90"/>
      <c r="H49" s="90"/>
      <c r="I49" s="122"/>
      <c r="J49" s="90"/>
      <c r="K49" s="123"/>
    </row>
    <row r="50" spans="1:11" ht="11.25" customHeight="1">
      <c r="A50" s="2"/>
      <c r="B50" s="90"/>
      <c r="C50" s="90"/>
      <c r="D50" s="90"/>
      <c r="E50" s="90"/>
      <c r="F50" s="90"/>
      <c r="G50" s="90"/>
      <c r="H50" s="90"/>
      <c r="I50" s="122"/>
      <c r="J50" s="90"/>
      <c r="K50" s="123"/>
    </row>
    <row r="51" spans="1:11" ht="11.25" customHeight="1">
      <c r="A51" s="2"/>
      <c r="B51" s="90"/>
      <c r="C51" s="90"/>
      <c r="D51" s="90"/>
      <c r="E51" s="90"/>
      <c r="F51" s="90"/>
      <c r="G51" s="90"/>
      <c r="H51" s="90"/>
      <c r="I51" s="122"/>
      <c r="J51" s="90"/>
      <c r="K51" s="123"/>
    </row>
    <row r="52" spans="1:11" ht="11.25" customHeight="1">
      <c r="A52" s="2"/>
      <c r="B52" s="90"/>
      <c r="C52" s="90"/>
      <c r="D52" s="90"/>
      <c r="E52" s="90"/>
      <c r="F52" s="90"/>
      <c r="G52" s="90"/>
      <c r="H52" s="90"/>
      <c r="I52" s="122"/>
      <c r="J52" s="90"/>
      <c r="K52" s="123"/>
    </row>
    <row r="53" spans="1:11" ht="12.75">
      <c r="A53" s="2"/>
      <c r="B53" s="90"/>
      <c r="C53" s="90"/>
      <c r="D53" s="90"/>
      <c r="E53" s="90"/>
      <c r="F53" s="90"/>
      <c r="G53" s="90"/>
      <c r="H53" s="90"/>
      <c r="I53" s="122"/>
      <c r="J53" s="90"/>
      <c r="K53" s="123"/>
    </row>
    <row r="54" spans="1:11" ht="12.75">
      <c r="A54" s="2"/>
      <c r="B54" s="90"/>
      <c r="C54" s="90"/>
      <c r="D54" s="90"/>
      <c r="E54" s="90"/>
      <c r="F54" s="90"/>
      <c r="G54" s="90"/>
      <c r="H54" s="90"/>
      <c r="I54" s="122"/>
      <c r="J54" s="90"/>
      <c r="K54" s="123"/>
    </row>
    <row r="55" spans="1:11" ht="12.75">
      <c r="A55" s="2"/>
      <c r="B55" s="90"/>
      <c r="C55" s="90"/>
      <c r="D55" s="90"/>
      <c r="E55" s="90"/>
      <c r="F55" s="90"/>
      <c r="G55" s="90"/>
      <c r="H55" s="90"/>
      <c r="I55" s="122"/>
      <c r="J55" s="90"/>
      <c r="K55" s="123"/>
    </row>
    <row r="56" spans="1:11" ht="12.75">
      <c r="A56" s="2"/>
      <c r="B56" s="90"/>
      <c r="C56" s="90"/>
      <c r="D56" s="90"/>
      <c r="E56" s="90"/>
      <c r="F56" s="90"/>
      <c r="G56" s="90"/>
      <c r="H56" s="90"/>
      <c r="I56" s="122"/>
      <c r="J56" s="90"/>
      <c r="K56" s="123"/>
    </row>
    <row r="57" spans="1:11" ht="12.75">
      <c r="A57" s="2"/>
      <c r="B57" s="90"/>
      <c r="C57" s="90"/>
      <c r="D57" s="90"/>
      <c r="E57" s="90"/>
      <c r="F57" s="90"/>
      <c r="G57" s="90"/>
      <c r="H57" s="90"/>
      <c r="I57" s="122"/>
      <c r="J57" s="90"/>
      <c r="K57" s="123"/>
    </row>
    <row r="58" spans="1:11" ht="12.75">
      <c r="A58" s="363" t="str">
        <f>"Gráfico N° 4: Comparación de la producción de energía eléctrica por tipo de generación acumulada a "&amp;'1. Resumen'!Q4</f>
        <v>Gráfico N° 4: Comparación de la producción de energía eléctrica por tipo de generación acumulada a marzo</v>
      </c>
      <c r="B58" s="90"/>
      <c r="C58" s="90"/>
      <c r="D58" s="90"/>
      <c r="E58" s="90"/>
      <c r="F58" s="90"/>
      <c r="G58" s="90"/>
      <c r="H58" s="90"/>
      <c r="I58" s="122"/>
      <c r="J58" s="90"/>
      <c r="K58" s="123"/>
    </row>
    <row r="59" spans="1:11" ht="12.75">
      <c r="B59" s="90"/>
      <c r="C59" s="90"/>
      <c r="D59" s="90"/>
      <c r="E59" s="90"/>
      <c r="F59" s="90"/>
      <c r="G59" s="90"/>
      <c r="H59" s="90"/>
      <c r="I59" s="122"/>
      <c r="J59" s="90"/>
      <c r="K59" s="123"/>
    </row>
    <row r="60" spans="1:11" ht="12.75">
      <c r="A60" s="2"/>
      <c r="B60" s="90"/>
      <c r="C60" s="90"/>
      <c r="D60" s="90"/>
      <c r="E60" s="90"/>
      <c r="F60" s="90"/>
      <c r="G60" s="90"/>
      <c r="H60" s="90"/>
      <c r="I60" s="122"/>
      <c r="J60" s="90"/>
      <c r="K60" s="123"/>
    </row>
    <row r="61" spans="1:11" ht="12.75">
      <c r="A61" s="2"/>
      <c r="B61" s="90"/>
      <c r="C61" s="90"/>
      <c r="D61" s="90"/>
      <c r="E61" s="90"/>
      <c r="F61" s="90"/>
      <c r="G61" s="90"/>
      <c r="H61" s="90"/>
      <c r="I61" s="122"/>
      <c r="J61" s="90"/>
      <c r="K61" s="123"/>
    </row>
    <row r="63" spans="1:11" ht="12.75">
      <c r="A63" s="124"/>
      <c r="B63" s="125"/>
      <c r="C63" s="125"/>
      <c r="D63" s="125"/>
      <c r="E63" s="125"/>
      <c r="F63" s="125"/>
      <c r="G63" s="125"/>
      <c r="H63" s="122"/>
      <c r="I63" s="122"/>
      <c r="J63" s="125"/>
      <c r="K63" s="123"/>
    </row>
    <row r="64" spans="1:11" ht="12.75">
      <c r="A64" s="2"/>
      <c r="B64" s="90"/>
      <c r="C64" s="90"/>
      <c r="D64" s="90"/>
      <c r="E64" s="90"/>
      <c r="F64" s="90"/>
      <c r="G64" s="90"/>
      <c r="H64" s="90"/>
      <c r="I64" s="122"/>
      <c r="J64" s="90"/>
      <c r="K64" s="126"/>
    </row>
    <row r="65" spans="1:11" ht="12.75">
      <c r="A65" s="2"/>
      <c r="B65" s="90"/>
      <c r="C65" s="90"/>
      <c r="D65" s="90"/>
      <c r="E65" s="90"/>
      <c r="F65" s="90"/>
      <c r="G65" s="90"/>
      <c r="H65" s="90"/>
      <c r="I65" s="127"/>
      <c r="J65" s="90"/>
      <c r="K65" s="126"/>
    </row>
    <row r="66" spans="1:11" ht="12.75">
      <c r="A66" s="2"/>
      <c r="B66" s="90"/>
      <c r="C66" s="90"/>
      <c r="D66" s="90"/>
      <c r="E66" s="90"/>
      <c r="F66" s="90"/>
      <c r="G66" s="90"/>
      <c r="H66" s="128"/>
      <c r="I66" s="128"/>
      <c r="J66" s="90"/>
      <c r="K66" s="126"/>
    </row>
    <row r="67" spans="1:11" ht="12.75">
      <c r="A67" s="2"/>
      <c r="B67" s="90"/>
      <c r="C67" s="90"/>
      <c r="D67" s="90"/>
      <c r="E67" s="90"/>
      <c r="F67" s="90"/>
      <c r="G67" s="90"/>
      <c r="H67" s="128"/>
      <c r="I67" s="128"/>
      <c r="J67" s="90"/>
      <c r="K67" s="126"/>
    </row>
    <row r="68" spans="1:11" ht="12.75">
      <c r="A68" s="124"/>
      <c r="B68" s="125"/>
      <c r="C68" s="125"/>
      <c r="D68" s="125"/>
      <c r="E68" s="125"/>
      <c r="F68" s="125"/>
      <c r="G68" s="125"/>
      <c r="H68" s="129"/>
      <c r="I68" s="122"/>
      <c r="J68" s="125"/>
      <c r="K68" s="123"/>
    </row>
    <row r="69" spans="1:11" ht="12.75">
      <c r="A69" s="124"/>
      <c r="B69" s="125"/>
      <c r="C69" s="125"/>
      <c r="D69" s="125"/>
      <c r="E69" s="125"/>
      <c r="F69" s="125"/>
      <c r="G69" s="125"/>
      <c r="H69" s="122"/>
      <c r="I69" s="122"/>
      <c r="J69" s="125"/>
      <c r="K69" s="123"/>
    </row>
    <row r="70" spans="1:11">
      <c r="A70" s="61"/>
      <c r="B70" s="61"/>
      <c r="C70" s="61"/>
      <c r="D70" s="61"/>
      <c r="E70" s="61"/>
      <c r="F70" s="61"/>
      <c r="G70" s="61"/>
      <c r="H70" s="61"/>
      <c r="I70" s="61"/>
      <c r="J70" s="61"/>
      <c r="K70" s="61"/>
    </row>
    <row r="71" spans="1:11">
      <c r="A71" s="61"/>
      <c r="B71" s="61"/>
      <c r="C71" s="61"/>
      <c r="D71" s="61"/>
      <c r="E71" s="61"/>
      <c r="F71" s="61"/>
      <c r="G71" s="61"/>
      <c r="H71" s="61"/>
      <c r="I71" s="61"/>
      <c r="J71" s="61"/>
      <c r="K71" s="61"/>
    </row>
    <row r="72" spans="1:11">
      <c r="A72" s="61"/>
      <c r="B72" s="61"/>
      <c r="C72" s="61"/>
      <c r="D72" s="61"/>
      <c r="E72" s="61"/>
      <c r="F72" s="61"/>
      <c r="G72" s="61"/>
      <c r="H72" s="61"/>
      <c r="I72" s="61"/>
      <c r="J72" s="61"/>
      <c r="K72" s="61"/>
    </row>
    <row r="73" spans="1:11">
      <c r="A73" s="61"/>
      <c r="B73" s="61"/>
      <c r="C73" s="61"/>
      <c r="D73" s="61"/>
      <c r="E73" s="61"/>
      <c r="F73" s="61"/>
      <c r="G73" s="61"/>
      <c r="H73" s="61"/>
      <c r="I73" s="61"/>
      <c r="J73" s="61"/>
      <c r="K73" s="61"/>
    </row>
    <row r="74" spans="1:11">
      <c r="A74" s="61"/>
      <c r="B74" s="61"/>
      <c r="C74" s="61"/>
      <c r="D74" s="61"/>
      <c r="E74" s="61"/>
      <c r="F74" s="61"/>
      <c r="G74" s="61"/>
      <c r="H74" s="61"/>
      <c r="I74" s="61"/>
      <c r="J74" s="61"/>
      <c r="K74" s="61"/>
    </row>
    <row r="75" spans="1:11">
      <c r="A75" s="61"/>
      <c r="B75" s="61"/>
      <c r="C75" s="61"/>
      <c r="D75" s="61"/>
      <c r="E75" s="61"/>
      <c r="F75" s="61"/>
      <c r="G75" s="61"/>
      <c r="H75" s="61"/>
      <c r="I75" s="61"/>
      <c r="J75" s="61"/>
      <c r="K75" s="61"/>
    </row>
    <row r="76" spans="1:11">
      <c r="A76" s="61"/>
      <c r="B76" s="61"/>
      <c r="C76" s="61"/>
      <c r="D76" s="61"/>
      <c r="E76" s="61"/>
      <c r="F76" s="61"/>
      <c r="G76" s="61"/>
      <c r="H76" s="61"/>
      <c r="I76" s="61"/>
      <c r="J76" s="61"/>
      <c r="K76" s="61"/>
    </row>
    <row r="77" spans="1:11">
      <c r="A77" s="61"/>
      <c r="B77" s="61"/>
      <c r="C77" s="61"/>
      <c r="D77" s="61"/>
      <c r="E77" s="61"/>
      <c r="F77" s="61"/>
      <c r="G77" s="61"/>
      <c r="H77" s="61"/>
      <c r="I77" s="61"/>
      <c r="J77" s="61"/>
      <c r="K77" s="61"/>
    </row>
    <row r="78" spans="1:11">
      <c r="A78" s="61"/>
      <c r="B78" s="61"/>
      <c r="C78" s="61"/>
      <c r="D78" s="61"/>
      <c r="E78" s="61"/>
      <c r="F78" s="61"/>
      <c r="G78" s="61"/>
      <c r="H78" s="61"/>
      <c r="I78" s="61"/>
      <c r="J78" s="61"/>
      <c r="K78" s="61"/>
    </row>
    <row r="79" spans="1:11">
      <c r="A79" s="61"/>
      <c r="B79" s="61"/>
      <c r="C79" s="61"/>
      <c r="D79" s="61"/>
      <c r="E79" s="61"/>
      <c r="F79" s="61"/>
      <c r="G79" s="61"/>
      <c r="H79" s="61"/>
      <c r="I79" s="61"/>
      <c r="J79" s="61"/>
      <c r="K79" s="61"/>
    </row>
    <row r="80" spans="1:11">
      <c r="A80" s="61"/>
      <c r="B80" s="61"/>
      <c r="C80" s="61"/>
      <c r="D80" s="61"/>
      <c r="E80" s="61"/>
      <c r="F80" s="61"/>
      <c r="G80" s="61"/>
      <c r="H80" s="61"/>
      <c r="I80" s="61"/>
      <c r="J80" s="61"/>
      <c r="K80" s="61"/>
    </row>
    <row r="81" spans="1:11">
      <c r="A81" s="61"/>
      <c r="B81" s="61"/>
      <c r="C81" s="61"/>
      <c r="D81" s="61"/>
      <c r="E81" s="61"/>
      <c r="F81" s="61"/>
      <c r="G81" s="61"/>
      <c r="H81" s="61"/>
      <c r="I81" s="61"/>
      <c r="J81" s="61"/>
      <c r="K81" s="61"/>
    </row>
    <row r="82" spans="1:11">
      <c r="A82" s="61"/>
      <c r="B82" s="61"/>
      <c r="C82" s="61"/>
      <c r="D82" s="61"/>
      <c r="E82" s="61"/>
      <c r="F82" s="61"/>
      <c r="G82" s="61"/>
      <c r="H82" s="61"/>
      <c r="I82" s="61"/>
      <c r="J82" s="61"/>
      <c r="K82" s="61"/>
    </row>
    <row r="83" spans="1:11">
      <c r="A83" s="61"/>
      <c r="B83" s="61"/>
      <c r="C83" s="61"/>
      <c r="D83" s="61"/>
      <c r="E83" s="61"/>
      <c r="F83" s="61"/>
      <c r="G83" s="61"/>
      <c r="H83" s="61"/>
      <c r="I83" s="61"/>
      <c r="J83" s="61"/>
      <c r="K83" s="61"/>
    </row>
    <row r="84" spans="1:11">
      <c r="A84" s="61"/>
      <c r="B84" s="61"/>
      <c r="C84" s="61"/>
      <c r="D84" s="61"/>
      <c r="E84" s="61"/>
      <c r="F84" s="61"/>
      <c r="G84" s="61"/>
      <c r="H84" s="61"/>
      <c r="I84" s="61"/>
      <c r="J84" s="61"/>
      <c r="K84" s="61"/>
    </row>
    <row r="85" spans="1:11">
      <c r="A85" s="61"/>
      <c r="B85" s="61"/>
      <c r="C85" s="61"/>
      <c r="D85" s="61"/>
      <c r="E85" s="61"/>
      <c r="F85" s="61"/>
      <c r="G85" s="61"/>
      <c r="H85" s="61"/>
      <c r="I85" s="61"/>
      <c r="J85" s="61"/>
      <c r="K85" s="61"/>
    </row>
    <row r="86" spans="1:11">
      <c r="A86" s="61"/>
      <c r="B86" s="61"/>
      <c r="C86" s="61"/>
      <c r="D86" s="61"/>
      <c r="E86" s="61"/>
      <c r="F86" s="61"/>
      <c r="G86" s="61"/>
      <c r="H86" s="61"/>
      <c r="I86" s="61"/>
      <c r="J86" s="61"/>
      <c r="K86" s="61"/>
    </row>
    <row r="87" spans="1:11">
      <c r="A87" s="61"/>
      <c r="B87" s="61"/>
      <c r="C87" s="61"/>
      <c r="D87" s="61"/>
      <c r="E87" s="61"/>
      <c r="F87" s="61"/>
      <c r="G87" s="61"/>
      <c r="H87" s="61"/>
      <c r="I87" s="61"/>
      <c r="J87" s="61"/>
      <c r="K87" s="61"/>
    </row>
  </sheetData>
  <mergeCells count="9">
    <mergeCell ref="B42:D42"/>
    <mergeCell ref="G42:I42"/>
    <mergeCell ref="J42:K42"/>
    <mergeCell ref="A6:A7"/>
    <mergeCell ref="A2:K2"/>
    <mergeCell ref="A4:K4"/>
    <mergeCell ref="B6:D6"/>
    <mergeCell ref="E6:F6"/>
    <mergeCell ref="G6:K6"/>
  </mergeCells>
  <pageMargins left="0.7" right="0.5803571428571429" top="0.86956521739130432" bottom="0.61458333333333337" header="0.3" footer="0.3"/>
  <pageSetup scale="94" orientation="portrait" r:id="rId1"/>
  <headerFooter>
    <oddHeader>&amp;R&amp;7Informe de la Operación Mensual - Marzo 2018
INFSGI-MES-03-2018
10/04/2018
Versión: 01</oddHeader>
    <oddFooter>&amp;L&amp;7COES SINAC, 2018
&amp;C3&amp;R&amp;7Dirección Ejecutiva
Sub Dirección de Gestión de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B9F81-AF40-4915-B597-6F2B545F3600}">
  <sheetPr>
    <tabColor theme="4"/>
  </sheetPr>
  <dimension ref="A1:L63"/>
  <sheetViews>
    <sheetView showGridLines="0" view="pageBreakPreview" zoomScale="130" zoomScaleNormal="100" zoomScaleSheetLayoutView="130" zoomScalePageLayoutView="145" workbookViewId="0">
      <selection activeCell="O24" sqref="O24"/>
    </sheetView>
  </sheetViews>
  <sheetFormatPr defaultRowHeight="11.25"/>
  <cols>
    <col min="1" max="1" width="16.1640625" style="3" customWidth="1"/>
    <col min="2" max="6" width="9.5" style="3" bestFit="1" customWidth="1"/>
    <col min="7" max="8" width="10.5" style="3" bestFit="1" customWidth="1"/>
    <col min="9" max="9" width="9.5" style="3" bestFit="1" customWidth="1"/>
    <col min="10" max="10" width="10.5" style="3" bestFit="1" customWidth="1"/>
    <col min="11" max="11" width="9.33203125" style="3" customWidth="1"/>
    <col min="12" max="16384" width="9.33203125" style="3"/>
  </cols>
  <sheetData>
    <row r="1" spans="1:12" ht="11.25" customHeight="1"/>
    <row r="2" spans="1:12" ht="11.25" customHeight="1">
      <c r="A2" s="879" t="str">
        <f>+"3.2. PRODUCCIÓN POR TIPO DE RECURSO ENERGÉTICO (GWh)"</f>
        <v>3.2. PRODUCCIÓN POR TIPO DE RECURSO ENERGÉTICO (GWh)</v>
      </c>
      <c r="B2" s="879"/>
      <c r="C2" s="879"/>
      <c r="D2" s="879"/>
      <c r="E2" s="879"/>
      <c r="F2" s="879"/>
      <c r="G2" s="879"/>
      <c r="H2" s="879"/>
      <c r="I2" s="879"/>
      <c r="J2" s="879"/>
      <c r="K2" s="879"/>
    </row>
    <row r="3" spans="1:12" ht="18.75" customHeight="1">
      <c r="A3" s="147"/>
      <c r="B3" s="148"/>
      <c r="C3" s="149"/>
      <c r="D3" s="150"/>
      <c r="E3" s="150"/>
      <c r="F3" s="150"/>
      <c r="G3" s="151"/>
      <c r="H3" s="151"/>
      <c r="I3" s="151"/>
      <c r="J3" s="147"/>
      <c r="K3" s="147"/>
      <c r="L3" s="45"/>
    </row>
    <row r="4" spans="1:12" ht="14.25" customHeight="1">
      <c r="A4" s="883" t="s">
        <v>45</v>
      </c>
      <c r="B4" s="880" t="s">
        <v>33</v>
      </c>
      <c r="C4" s="881"/>
      <c r="D4" s="881"/>
      <c r="E4" s="881" t="s">
        <v>34</v>
      </c>
      <c r="F4" s="881"/>
      <c r="G4" s="882" t="str">
        <f>+'3. Tipo Generación'!G6:K6</f>
        <v>Generación Acumulada a marzo</v>
      </c>
      <c r="H4" s="882"/>
      <c r="I4" s="882"/>
      <c r="J4" s="882"/>
      <c r="K4" s="882"/>
      <c r="L4" s="152"/>
    </row>
    <row r="5" spans="1:12" ht="26.25" customHeight="1">
      <c r="A5" s="883"/>
      <c r="B5" s="368">
        <f>+'3. Tipo Generación'!B7</f>
        <v>43102</v>
      </c>
      <c r="C5" s="368">
        <f>+'3. Tipo Generación'!C7</f>
        <v>43132</v>
      </c>
      <c r="D5" s="368">
        <f>+'3. Tipo Generación'!D7</f>
        <v>43160</v>
      </c>
      <c r="E5" s="368">
        <f>+'3. Tipo Generación'!E7</f>
        <v>42795</v>
      </c>
      <c r="F5" s="369" t="s">
        <v>35</v>
      </c>
      <c r="G5" s="370">
        <v>2018</v>
      </c>
      <c r="H5" s="370">
        <v>2017</v>
      </c>
      <c r="I5" s="369" t="s">
        <v>43</v>
      </c>
      <c r="J5" s="370">
        <v>2016</v>
      </c>
      <c r="K5" s="369" t="s">
        <v>36</v>
      </c>
      <c r="L5" s="26"/>
    </row>
    <row r="6" spans="1:12" ht="11.25" customHeight="1">
      <c r="A6" s="165" t="s">
        <v>46</v>
      </c>
      <c r="B6" s="555">
        <v>2939.1774245275028</v>
      </c>
      <c r="C6" s="556">
        <v>2764.6728744500001</v>
      </c>
      <c r="D6" s="557">
        <v>2865.1492965074999</v>
      </c>
      <c r="E6" s="555">
        <v>2500.0956345935956</v>
      </c>
      <c r="F6" s="168">
        <f>IF(E6=0,"",D6/E6-1)</f>
        <v>0.1460158790978594</v>
      </c>
      <c r="G6" s="555">
        <v>8568.9995954850019</v>
      </c>
      <c r="H6" s="556">
        <v>7960.4506923631225</v>
      </c>
      <c r="I6" s="168">
        <f t="shared" ref="I6:I16" si="0">IF(H6=0,"",G6/H6-1)</f>
        <v>7.6446538850581947E-2</v>
      </c>
      <c r="J6" s="555">
        <v>6705.6337740224617</v>
      </c>
      <c r="K6" s="168">
        <f>IF(J6=0,"",H6/J6-1)</f>
        <v>0.18712875779196381</v>
      </c>
      <c r="L6" s="31"/>
    </row>
    <row r="7" spans="1:12" ht="11.25" customHeight="1">
      <c r="A7" s="166" t="s">
        <v>52</v>
      </c>
      <c r="B7" s="558">
        <v>1103.3222815800002</v>
      </c>
      <c r="C7" s="364">
        <v>884.20280764999995</v>
      </c>
      <c r="D7" s="559">
        <v>1213.9535788149999</v>
      </c>
      <c r="E7" s="558">
        <v>1376.2697206536268</v>
      </c>
      <c r="F7" s="169">
        <f t="shared" ref="F7:F19" si="1">IF(E7=0,"",D7/E7-1)</f>
        <v>-0.11793919418755994</v>
      </c>
      <c r="G7" s="558">
        <v>3201.4786680450002</v>
      </c>
      <c r="H7" s="364">
        <v>3526.5187960633971</v>
      </c>
      <c r="I7" s="169">
        <f t="shared" si="0"/>
        <v>-9.2170252539482966E-2</v>
      </c>
      <c r="J7" s="558">
        <v>4269.7118156709967</v>
      </c>
      <c r="K7" s="169">
        <f t="shared" ref="K7:K19" si="2">IF(J7=0,"",H7/J7-1)</f>
        <v>-0.17406163499838101</v>
      </c>
      <c r="L7" s="34"/>
    </row>
    <row r="8" spans="1:12" ht="11.25" customHeight="1">
      <c r="A8" s="167" t="s">
        <v>53</v>
      </c>
      <c r="B8" s="560">
        <v>39.576842617499999</v>
      </c>
      <c r="C8" s="365">
        <v>40.139846787499998</v>
      </c>
      <c r="D8" s="561">
        <v>27.236857909999998</v>
      </c>
      <c r="E8" s="560">
        <v>31.883564896993125</v>
      </c>
      <c r="F8" s="170">
        <f t="shared" si="1"/>
        <v>-0.14573988203657073</v>
      </c>
      <c r="G8" s="560">
        <v>106.95354731500001</v>
      </c>
      <c r="H8" s="365">
        <v>84.017527285942862</v>
      </c>
      <c r="I8" s="170">
        <f t="shared" si="0"/>
        <v>0.27299089570914581</v>
      </c>
      <c r="J8" s="560">
        <v>132.6026068541513</v>
      </c>
      <c r="K8" s="170">
        <f t="shared" si="2"/>
        <v>-0.36639611181737053</v>
      </c>
      <c r="L8" s="29"/>
    </row>
    <row r="9" spans="1:12" ht="11.25" customHeight="1">
      <c r="A9" s="166" t="s">
        <v>54</v>
      </c>
      <c r="B9" s="558">
        <v>9.3588819924999989</v>
      </c>
      <c r="C9" s="364">
        <v>47.557086605000002</v>
      </c>
      <c r="D9" s="559">
        <v>8.6827966275000001</v>
      </c>
      <c r="E9" s="558">
        <v>37.734066855485395</v>
      </c>
      <c r="F9" s="169">
        <f t="shared" si="1"/>
        <v>-0.76989502189749304</v>
      </c>
      <c r="G9" s="558">
        <v>65.598765225000008</v>
      </c>
      <c r="H9" s="364">
        <v>39.824347569636394</v>
      </c>
      <c r="I9" s="169">
        <f t="shared" si="0"/>
        <v>0.6472025087239599</v>
      </c>
      <c r="J9" s="558">
        <v>147.89894424028961</v>
      </c>
      <c r="K9" s="169">
        <f t="shared" si="2"/>
        <v>-0.73073271229756542</v>
      </c>
      <c r="L9" s="29"/>
    </row>
    <row r="10" spans="1:12" ht="11.25" customHeight="1">
      <c r="A10" s="167" t="s">
        <v>55</v>
      </c>
      <c r="B10" s="560">
        <v>0</v>
      </c>
      <c r="C10" s="365">
        <v>0</v>
      </c>
      <c r="D10" s="561">
        <v>0</v>
      </c>
      <c r="E10" s="560">
        <v>0</v>
      </c>
      <c r="F10" s="170" t="str">
        <f t="shared" si="1"/>
        <v/>
      </c>
      <c r="G10" s="560">
        <v>0</v>
      </c>
      <c r="H10" s="365">
        <v>9.7034091828799998</v>
      </c>
      <c r="I10" s="170">
        <f t="shared" si="0"/>
        <v>-1</v>
      </c>
      <c r="J10" s="560">
        <v>27.432881616162</v>
      </c>
      <c r="K10" s="170">
        <f t="shared" si="2"/>
        <v>-0.64628545704206064</v>
      </c>
      <c r="L10" s="29"/>
    </row>
    <row r="11" spans="1:12" ht="11.25" customHeight="1">
      <c r="A11" s="166" t="s">
        <v>26</v>
      </c>
      <c r="B11" s="558">
        <v>0</v>
      </c>
      <c r="C11" s="364">
        <v>20.235010845000001</v>
      </c>
      <c r="D11" s="559">
        <v>0</v>
      </c>
      <c r="E11" s="558">
        <v>77.553984838256909</v>
      </c>
      <c r="F11" s="169">
        <f t="shared" si="1"/>
        <v>-1</v>
      </c>
      <c r="G11" s="558">
        <v>20.235010845000001</v>
      </c>
      <c r="H11" s="364">
        <v>227.18171974755876</v>
      </c>
      <c r="I11" s="169">
        <f t="shared" si="0"/>
        <v>-0.91093028581927771</v>
      </c>
      <c r="J11" s="558">
        <v>131.76837457777441</v>
      </c>
      <c r="K11" s="169">
        <f t="shared" si="2"/>
        <v>0.7240989765223822</v>
      </c>
      <c r="L11" s="31"/>
    </row>
    <row r="12" spans="1:12" ht="11.25" customHeight="1">
      <c r="A12" s="167" t="s">
        <v>47</v>
      </c>
      <c r="B12" s="560">
        <v>8.2213869999999994E-2</v>
      </c>
      <c r="C12" s="365">
        <v>1.6140355500000001</v>
      </c>
      <c r="D12" s="561">
        <v>5.4108980000000001E-2</v>
      </c>
      <c r="E12" s="560">
        <v>3.224389856858775</v>
      </c>
      <c r="F12" s="170">
        <f t="shared" si="1"/>
        <v>-0.98321884685100913</v>
      </c>
      <c r="G12" s="560">
        <v>1.7503584000000001</v>
      </c>
      <c r="H12" s="365">
        <v>24.171788726851375</v>
      </c>
      <c r="I12" s="170">
        <f t="shared" si="0"/>
        <v>-0.92758672435128464</v>
      </c>
      <c r="J12" s="560">
        <v>65.554579859643596</v>
      </c>
      <c r="K12" s="170">
        <f t="shared" si="2"/>
        <v>-0.63127231112449089</v>
      </c>
      <c r="L12" s="34"/>
    </row>
    <row r="13" spans="1:12" ht="11.25" customHeight="1">
      <c r="A13" s="166" t="s">
        <v>48</v>
      </c>
      <c r="B13" s="558">
        <v>0</v>
      </c>
      <c r="C13" s="364">
        <v>1.2727732775</v>
      </c>
      <c r="D13" s="559">
        <v>0.12130072</v>
      </c>
      <c r="E13" s="558">
        <v>8.810425444400001E-2</v>
      </c>
      <c r="F13" s="169">
        <f>IF(E13=0,"",D13/E13-1)</f>
        <v>0.37678618093408889</v>
      </c>
      <c r="G13" s="558">
        <v>1.3940739974999998</v>
      </c>
      <c r="H13" s="364">
        <v>0.24963529262500003</v>
      </c>
      <c r="I13" s="169">
        <f t="shared" si="0"/>
        <v>4.5844427398098944</v>
      </c>
      <c r="J13" s="558">
        <v>2.6171268147903697</v>
      </c>
      <c r="K13" s="169">
        <f t="shared" si="2"/>
        <v>-0.90461475110253853</v>
      </c>
      <c r="L13" s="29"/>
    </row>
    <row r="14" spans="1:12" ht="11.25" customHeight="1">
      <c r="A14" s="167" t="s">
        <v>49</v>
      </c>
      <c r="B14" s="560">
        <v>5.9202385999999985</v>
      </c>
      <c r="C14" s="365">
        <v>40.702907707500003</v>
      </c>
      <c r="D14" s="561">
        <v>4.6201292824999989</v>
      </c>
      <c r="E14" s="560">
        <v>38.2206346074042</v>
      </c>
      <c r="F14" s="170">
        <f t="shared" si="1"/>
        <v>-0.87911950364097369</v>
      </c>
      <c r="G14" s="560">
        <v>51.243275589999996</v>
      </c>
      <c r="H14" s="365">
        <v>144.98820225197321</v>
      </c>
      <c r="I14" s="170">
        <f t="shared" si="0"/>
        <v>-0.64656934292526125</v>
      </c>
      <c r="J14" s="560">
        <v>204.29275113209101</v>
      </c>
      <c r="K14" s="170">
        <f t="shared" si="2"/>
        <v>-0.2902919880978686</v>
      </c>
      <c r="L14" s="29"/>
    </row>
    <row r="15" spans="1:12" ht="11.25" customHeight="1">
      <c r="A15" s="166" t="s">
        <v>50</v>
      </c>
      <c r="B15" s="558">
        <v>6.8479127750000002</v>
      </c>
      <c r="C15" s="364">
        <v>6.6318301625</v>
      </c>
      <c r="D15" s="559">
        <v>7.0476076300000008</v>
      </c>
      <c r="E15" s="558">
        <v>5.2430928643249999</v>
      </c>
      <c r="F15" s="169">
        <f t="shared" si="1"/>
        <v>0.3441699035989354</v>
      </c>
      <c r="G15" s="558">
        <v>20.527350567499997</v>
      </c>
      <c r="H15" s="364">
        <v>18.073453925525001</v>
      </c>
      <c r="I15" s="169">
        <f>IF(H15=0,"",G15/H15-1)</f>
        <v>0.135773530177836</v>
      </c>
      <c r="J15" s="558">
        <v>22.2957760208424</v>
      </c>
      <c r="K15" s="169">
        <f t="shared" si="2"/>
        <v>-0.18937766917690213</v>
      </c>
      <c r="L15" s="29"/>
    </row>
    <row r="16" spans="1:12" ht="11.25" customHeight="1">
      <c r="A16" s="167" t="s">
        <v>51</v>
      </c>
      <c r="B16" s="560">
        <v>3.9291039749999999</v>
      </c>
      <c r="C16" s="365">
        <v>3.8624617800000007</v>
      </c>
      <c r="D16" s="561">
        <v>4.9983775250000004</v>
      </c>
      <c r="E16" s="560">
        <v>3.2537027851759999</v>
      </c>
      <c r="F16" s="170">
        <f t="shared" si="1"/>
        <v>0.53621208051725211</v>
      </c>
      <c r="G16" s="560">
        <v>12.789943280000001</v>
      </c>
      <c r="H16" s="365">
        <v>9.6321529101759982</v>
      </c>
      <c r="I16" s="170">
        <f t="shared" si="0"/>
        <v>0.32783848006481708</v>
      </c>
      <c r="J16" s="560">
        <v>13.420065556900001</v>
      </c>
      <c r="K16" s="170">
        <f t="shared" si="2"/>
        <v>-0.28225738769036235</v>
      </c>
      <c r="L16" s="29"/>
    </row>
    <row r="17" spans="1:12" ht="11.25" customHeight="1">
      <c r="A17" s="166" t="s">
        <v>30</v>
      </c>
      <c r="B17" s="558">
        <v>59.658878850000001</v>
      </c>
      <c r="C17" s="364">
        <v>46.187362507500005</v>
      </c>
      <c r="D17" s="559">
        <v>62.167818492499997</v>
      </c>
      <c r="E17" s="558">
        <v>18.513546032000001</v>
      </c>
      <c r="F17" s="169">
        <f t="shared" si="1"/>
        <v>2.3579638598162207</v>
      </c>
      <c r="G17" s="558">
        <v>168.01405985</v>
      </c>
      <c r="H17" s="364">
        <v>54.349632783442999</v>
      </c>
      <c r="I17" s="169">
        <f>IF(H17=0,"",G17/H17-1)</f>
        <v>2.0913559346289379</v>
      </c>
      <c r="J17" s="558">
        <v>62.484290256499897</v>
      </c>
      <c r="K17" s="169">
        <f t="shared" si="2"/>
        <v>-0.1301872428999975</v>
      </c>
      <c r="L17" s="29"/>
    </row>
    <row r="18" spans="1:12" ht="11.25" customHeight="1">
      <c r="A18" s="167" t="s">
        <v>29</v>
      </c>
      <c r="B18" s="560">
        <v>87.37300737999999</v>
      </c>
      <c r="C18" s="365">
        <v>62.462496864999991</v>
      </c>
      <c r="D18" s="561">
        <v>121.84239174000001</v>
      </c>
      <c r="E18" s="560">
        <v>72.430997320513569</v>
      </c>
      <c r="F18" s="170">
        <f t="shared" si="1"/>
        <v>0.68218575261136682</v>
      </c>
      <c r="G18" s="560">
        <v>271.67789598500002</v>
      </c>
      <c r="H18" s="365">
        <v>188.98251389898894</v>
      </c>
      <c r="I18" s="170">
        <f>IF(H18=0,"",G18/H18-1)</f>
        <v>0.43758218884849698</v>
      </c>
      <c r="J18" s="560">
        <v>164.43553436750906</v>
      </c>
      <c r="K18" s="170">
        <f t="shared" si="2"/>
        <v>0.14928026126407712</v>
      </c>
      <c r="L18" s="29"/>
    </row>
    <row r="19" spans="1:12" ht="11.25" customHeight="1">
      <c r="A19" s="175" t="s">
        <v>44</v>
      </c>
      <c r="B19" s="562">
        <f>SUM(B6:B18)</f>
        <v>4255.2467861675023</v>
      </c>
      <c r="C19" s="563">
        <f>SUM(C6:C18)</f>
        <v>3919.541494187501</v>
      </c>
      <c r="D19" s="564">
        <f>SUM(D6:D18)</f>
        <v>4315.8742642300003</v>
      </c>
      <c r="E19" s="562">
        <f>SUM(E6:E18)</f>
        <v>4164.5114395586779</v>
      </c>
      <c r="F19" s="176">
        <f t="shared" si="1"/>
        <v>3.634587799027944E-2</v>
      </c>
      <c r="G19" s="562">
        <f>SUM(G6:G18)</f>
        <v>12490.662544585004</v>
      </c>
      <c r="H19" s="563">
        <f>SUM(H6:H18)</f>
        <v>12288.143872002118</v>
      </c>
      <c r="I19" s="176">
        <f>IF(H19=0,"",G19/H19-1)</f>
        <v>1.6480818803262354E-2</v>
      </c>
      <c r="J19" s="562">
        <f>SUM(J6:J18)</f>
        <v>11950.148520990107</v>
      </c>
      <c r="K19" s="176">
        <f t="shared" si="2"/>
        <v>2.8283778265879356E-2</v>
      </c>
      <c r="L19" s="39"/>
    </row>
    <row r="20" spans="1:12" ht="11.25" customHeight="1">
      <c r="A20" s="29"/>
      <c r="B20" s="29"/>
      <c r="C20" s="29"/>
      <c r="D20" s="29"/>
      <c r="E20" s="29"/>
      <c r="F20" s="29"/>
      <c r="G20" s="29"/>
      <c r="H20" s="29"/>
      <c r="I20" s="29"/>
      <c r="J20" s="29"/>
      <c r="K20" s="29"/>
      <c r="L20" s="29"/>
    </row>
    <row r="21" spans="1:12" ht="11.25" customHeight="1">
      <c r="A21" s="171" t="s">
        <v>40</v>
      </c>
      <c r="B21" s="350">
        <v>0</v>
      </c>
      <c r="C21" s="351">
        <v>2.1206869999999993</v>
      </c>
      <c r="D21" s="654">
        <v>0</v>
      </c>
      <c r="E21" s="350">
        <v>10.252088000000001</v>
      </c>
      <c r="F21" s="141">
        <f>IF(E21=0,"",D21/E21-1)</f>
        <v>-1</v>
      </c>
      <c r="G21" s="350">
        <v>2.1206869999999993</v>
      </c>
      <c r="H21" s="653">
        <v>10.654109</v>
      </c>
      <c r="I21" s="144">
        <f>IF(H21=0,"",G21/H21-1)</f>
        <v>-0.80095125739749806</v>
      </c>
      <c r="J21" s="350">
        <v>0</v>
      </c>
      <c r="K21" s="141" t="str">
        <f>IF(J21=0,"",H21/J21-1)</f>
        <v/>
      </c>
      <c r="L21" s="29"/>
    </row>
    <row r="22" spans="1:12" ht="11.25" customHeight="1">
      <c r="A22" s="172" t="s">
        <v>41</v>
      </c>
      <c r="B22" s="347">
        <v>0</v>
      </c>
      <c r="C22" s="348">
        <v>0</v>
      </c>
      <c r="D22" s="349">
        <v>0</v>
      </c>
      <c r="E22" s="347">
        <v>0</v>
      </c>
      <c r="F22" s="142" t="str">
        <f>IF(E22=0,"",D22/E22-1)</f>
        <v/>
      </c>
      <c r="G22" s="347">
        <v>0</v>
      </c>
      <c r="H22" s="348">
        <v>0</v>
      </c>
      <c r="I22" s="136" t="str">
        <f>IF(H22=0,"",G22/H22-1)</f>
        <v/>
      </c>
      <c r="J22" s="347">
        <v>37.352100999999998</v>
      </c>
      <c r="K22" s="142">
        <f>IF(J22=0,"",H22/J22-1)</f>
        <v>-1</v>
      </c>
      <c r="L22" s="29"/>
    </row>
    <row r="23" spans="1:12" ht="23.25" customHeight="1">
      <c r="A23" s="173" t="s">
        <v>42</v>
      </c>
      <c r="B23" s="360">
        <f>+B22-B21</f>
        <v>0</v>
      </c>
      <c r="C23" s="360">
        <f>+C22-C21</f>
        <v>-2.1206869999999993</v>
      </c>
      <c r="D23" s="360">
        <f>+D22-D21</f>
        <v>0</v>
      </c>
      <c r="E23" s="360">
        <f>+E22-E21</f>
        <v>-10.252088000000001</v>
      </c>
      <c r="F23" s="143"/>
      <c r="G23" s="360">
        <f>+G22-G21</f>
        <v>-2.1206869999999993</v>
      </c>
      <c r="H23" s="361">
        <f>+H22-H21</f>
        <v>-10.654109</v>
      </c>
      <c r="I23" s="145"/>
      <c r="J23" s="360">
        <f>+J22-J21</f>
        <v>37.352100999999998</v>
      </c>
      <c r="K23" s="143"/>
      <c r="L23" s="39"/>
    </row>
    <row r="24" spans="1:12" ht="11.25" customHeight="1">
      <c r="A24" s="345" t="s">
        <v>262</v>
      </c>
      <c r="B24" s="154"/>
      <c r="C24" s="154"/>
      <c r="D24" s="154"/>
      <c r="E24" s="154"/>
      <c r="F24" s="154"/>
      <c r="G24" s="154"/>
      <c r="H24" s="155"/>
      <c r="I24" s="155"/>
      <c r="J24" s="154"/>
      <c r="K24" s="156"/>
      <c r="L24" s="29"/>
    </row>
    <row r="25" spans="1:12" ht="11.25" customHeight="1">
      <c r="A25" s="157"/>
      <c r="B25" s="154"/>
      <c r="C25" s="154"/>
      <c r="D25" s="154"/>
      <c r="E25" s="154"/>
      <c r="F25" s="154"/>
      <c r="G25" s="154"/>
      <c r="H25" s="155"/>
      <c r="I25" s="155"/>
      <c r="J25" s="154"/>
      <c r="K25" s="156"/>
      <c r="L25" s="29"/>
    </row>
    <row r="26" spans="1:12" ht="11.25" customHeight="1">
      <c r="A26" s="158"/>
      <c r="B26" s="158"/>
      <c r="C26" s="158"/>
      <c r="D26" s="158"/>
      <c r="E26" s="158"/>
      <c r="F26" s="158"/>
      <c r="G26" s="158"/>
      <c r="H26" s="158"/>
      <c r="I26" s="158"/>
      <c r="J26" s="158"/>
      <c r="K26" s="158"/>
      <c r="L26" s="29"/>
    </row>
    <row r="27" spans="1:12" ht="11.25" customHeight="1">
      <c r="A27" s="157"/>
      <c r="B27" s="159"/>
      <c r="C27" s="159"/>
      <c r="D27" s="159"/>
      <c r="E27" s="159"/>
      <c r="F27" s="159"/>
      <c r="G27" s="159"/>
      <c r="H27" s="159"/>
      <c r="I27" s="159"/>
      <c r="J27" s="159"/>
      <c r="K27" s="159"/>
      <c r="L27" s="29"/>
    </row>
    <row r="28" spans="1:12" ht="11.25" customHeight="1">
      <c r="A28" s="157"/>
      <c r="B28" s="159"/>
      <c r="C28" s="159"/>
      <c r="D28" s="159"/>
      <c r="E28" s="159"/>
      <c r="F28" s="159"/>
      <c r="G28" s="159"/>
      <c r="H28" s="159"/>
      <c r="I28" s="159"/>
      <c r="J28" s="159"/>
      <c r="K28" s="159"/>
      <c r="L28" s="29"/>
    </row>
    <row r="29" spans="1:12" ht="11.25" customHeight="1">
      <c r="A29" s="157"/>
      <c r="B29" s="159"/>
      <c r="C29" s="159"/>
      <c r="D29" s="159"/>
      <c r="E29" s="159"/>
      <c r="F29" s="159"/>
      <c r="G29" s="159"/>
      <c r="H29" s="159"/>
      <c r="I29" s="159"/>
      <c r="J29" s="159"/>
      <c r="K29" s="159"/>
      <c r="L29" s="29"/>
    </row>
    <row r="30" spans="1:12" ht="11.25" customHeight="1">
      <c r="A30" s="157"/>
      <c r="B30" s="159"/>
      <c r="C30" s="159"/>
      <c r="D30" s="159"/>
      <c r="E30" s="159"/>
      <c r="F30" s="159"/>
      <c r="G30" s="159"/>
      <c r="H30" s="159"/>
      <c r="I30" s="159"/>
      <c r="J30" s="159"/>
      <c r="K30" s="159"/>
      <c r="L30" s="29"/>
    </row>
    <row r="31" spans="1:12" ht="11.25" customHeight="1">
      <c r="A31" s="157"/>
      <c r="B31" s="159"/>
      <c r="C31" s="159"/>
      <c r="D31" s="159"/>
      <c r="E31" s="159"/>
      <c r="F31" s="159"/>
      <c r="G31" s="159"/>
      <c r="H31" s="159"/>
      <c r="I31" s="159"/>
      <c r="J31" s="159"/>
      <c r="K31" s="159"/>
      <c r="L31" s="29"/>
    </row>
    <row r="32" spans="1:12" ht="11.25" customHeight="1">
      <c r="A32" s="157"/>
      <c r="B32" s="159"/>
      <c r="C32" s="159"/>
      <c r="D32" s="159"/>
      <c r="E32" s="159"/>
      <c r="F32" s="159"/>
      <c r="G32" s="159"/>
      <c r="H32" s="159"/>
      <c r="I32" s="159"/>
      <c r="J32" s="159"/>
      <c r="K32" s="159"/>
      <c r="L32" s="29"/>
    </row>
    <row r="33" spans="1:12" ht="11.25" customHeight="1">
      <c r="A33" s="157"/>
      <c r="B33" s="159"/>
      <c r="C33" s="159"/>
      <c r="D33" s="159"/>
      <c r="E33" s="159"/>
      <c r="F33" s="159"/>
      <c r="G33" s="159"/>
      <c r="H33" s="159"/>
      <c r="I33" s="159"/>
      <c r="J33" s="159"/>
      <c r="K33" s="159"/>
      <c r="L33" s="29"/>
    </row>
    <row r="34" spans="1:12" ht="11.25" customHeight="1">
      <c r="A34" s="157"/>
      <c r="B34" s="159"/>
      <c r="C34" s="159"/>
      <c r="D34" s="159"/>
      <c r="E34" s="159"/>
      <c r="F34" s="159"/>
      <c r="G34" s="159"/>
      <c r="H34" s="159"/>
      <c r="I34" s="159"/>
      <c r="J34" s="159"/>
      <c r="K34" s="159"/>
      <c r="L34" s="29"/>
    </row>
    <row r="35" spans="1:12" ht="11.25" customHeight="1">
      <c r="A35" s="157"/>
      <c r="B35" s="159"/>
      <c r="C35" s="159"/>
      <c r="D35" s="159"/>
      <c r="E35" s="159"/>
      <c r="F35" s="159"/>
      <c r="G35" s="159"/>
      <c r="H35" s="159"/>
      <c r="I35" s="159"/>
      <c r="J35" s="159"/>
      <c r="K35" s="159"/>
      <c r="L35" s="29"/>
    </row>
    <row r="36" spans="1:12" ht="11.25" customHeight="1">
      <c r="A36" s="157"/>
      <c r="B36" s="159"/>
      <c r="C36" s="159"/>
      <c r="D36" s="159"/>
      <c r="E36" s="159"/>
      <c r="F36" s="159"/>
      <c r="G36" s="159"/>
      <c r="H36" s="159"/>
      <c r="I36" s="159"/>
      <c r="J36" s="159"/>
      <c r="K36" s="159"/>
      <c r="L36" s="29"/>
    </row>
    <row r="37" spans="1:12" ht="11.25" customHeight="1">
      <c r="A37" s="157"/>
      <c r="B37" s="159"/>
      <c r="C37" s="159"/>
      <c r="D37" s="159"/>
      <c r="E37" s="159"/>
      <c r="F37" s="159"/>
      <c r="G37" s="159"/>
      <c r="H37" s="159"/>
      <c r="I37" s="159"/>
      <c r="J37" s="159"/>
      <c r="K37" s="159"/>
      <c r="L37" s="29"/>
    </row>
    <row r="38" spans="1:12" ht="11.25" customHeight="1">
      <c r="A38" s="157"/>
      <c r="B38" s="159"/>
      <c r="C38" s="159"/>
      <c r="D38" s="159"/>
      <c r="E38" s="159"/>
      <c r="F38" s="159"/>
      <c r="G38" s="159"/>
      <c r="H38" s="159"/>
      <c r="I38" s="159"/>
      <c r="J38" s="159"/>
      <c r="K38" s="159"/>
      <c r="L38" s="29"/>
    </row>
    <row r="39" spans="1:12" ht="11.25" customHeight="1">
      <c r="A39" s="157"/>
      <c r="B39" s="159"/>
      <c r="C39" s="159"/>
      <c r="D39" s="159"/>
      <c r="E39" s="159"/>
      <c r="F39" s="159"/>
      <c r="G39" s="159"/>
      <c r="H39" s="159"/>
      <c r="I39" s="159"/>
      <c r="J39" s="159"/>
      <c r="K39" s="159"/>
      <c r="L39" s="29"/>
    </row>
    <row r="40" spans="1:12" ht="11.25" customHeight="1">
      <c r="A40" s="157"/>
      <c r="B40" s="159"/>
      <c r="C40" s="159"/>
      <c r="D40" s="159"/>
      <c r="E40" s="159"/>
      <c r="F40" s="159"/>
      <c r="G40" s="159"/>
      <c r="H40" s="159"/>
      <c r="I40" s="159"/>
      <c r="J40" s="159"/>
      <c r="K40" s="159"/>
      <c r="L40" s="48"/>
    </row>
    <row r="41" spans="1:12" ht="11.25" customHeight="1">
      <c r="A41" s="157"/>
      <c r="B41" s="159"/>
      <c r="C41" s="159"/>
      <c r="D41" s="159"/>
      <c r="E41" s="159"/>
      <c r="F41" s="159"/>
      <c r="G41" s="159"/>
      <c r="H41" s="159"/>
      <c r="I41" s="159"/>
      <c r="J41" s="159"/>
      <c r="K41" s="159"/>
      <c r="L41" s="29"/>
    </row>
    <row r="42" spans="1:12" ht="11.25" customHeight="1">
      <c r="A42" s="157"/>
      <c r="B42" s="159"/>
      <c r="C42" s="159"/>
      <c r="D42" s="159"/>
      <c r="E42" s="159"/>
      <c r="F42" s="159"/>
      <c r="G42" s="159"/>
      <c r="H42" s="159"/>
      <c r="I42" s="159"/>
      <c r="J42" s="159"/>
      <c r="K42" s="159"/>
      <c r="L42" s="29"/>
    </row>
    <row r="43" spans="1:12" ht="11.25" customHeight="1">
      <c r="A43" s="157"/>
      <c r="B43" s="159"/>
      <c r="C43" s="159"/>
      <c r="D43" s="159"/>
      <c r="E43" s="159"/>
      <c r="F43" s="159"/>
      <c r="G43" s="159"/>
      <c r="H43" s="159"/>
      <c r="I43" s="159"/>
      <c r="J43" s="159"/>
      <c r="K43" s="159"/>
      <c r="L43" s="29"/>
    </row>
    <row r="44" spans="1:12" ht="11.25" customHeight="1">
      <c r="A44" s="157"/>
      <c r="B44" s="159"/>
      <c r="C44" s="159"/>
      <c r="D44" s="159"/>
      <c r="E44" s="159"/>
      <c r="F44" s="159"/>
      <c r="G44" s="159"/>
      <c r="H44" s="159"/>
      <c r="I44" s="159"/>
      <c r="J44" s="159"/>
      <c r="K44" s="159"/>
      <c r="L44" s="29"/>
    </row>
    <row r="45" spans="1:12" ht="11.25" customHeight="1">
      <c r="A45" s="157"/>
      <c r="B45" s="159"/>
      <c r="C45" s="159"/>
      <c r="D45" s="159"/>
      <c r="E45" s="159"/>
      <c r="F45" s="159"/>
      <c r="G45" s="159"/>
      <c r="H45" s="159"/>
      <c r="I45" s="159"/>
      <c r="J45" s="159"/>
      <c r="K45" s="159"/>
      <c r="L45" s="29"/>
    </row>
    <row r="46" spans="1:12" ht="11.25" customHeight="1">
      <c r="A46" s="157"/>
      <c r="B46" s="159"/>
      <c r="C46" s="159"/>
      <c r="D46" s="159"/>
      <c r="E46" s="159"/>
      <c r="F46" s="159"/>
      <c r="G46" s="159"/>
      <c r="H46" s="159"/>
      <c r="I46" s="159"/>
      <c r="J46" s="159"/>
      <c r="K46" s="159"/>
      <c r="L46" s="29"/>
    </row>
    <row r="47" spans="1:12" ht="11.25" customHeight="1">
      <c r="A47" s="157"/>
      <c r="B47" s="159"/>
      <c r="C47" s="159"/>
      <c r="D47" s="159"/>
      <c r="E47" s="159"/>
      <c r="F47" s="159"/>
      <c r="G47" s="159"/>
      <c r="H47" s="159"/>
      <c r="I47" s="159"/>
      <c r="J47" s="159"/>
      <c r="K47" s="159"/>
      <c r="L47" s="160"/>
    </row>
    <row r="48" spans="1:12" ht="11.25" customHeight="1">
      <c r="A48" s="157"/>
      <c r="B48" s="159"/>
      <c r="C48" s="159"/>
      <c r="D48" s="159"/>
      <c r="E48" s="159"/>
      <c r="F48" s="159"/>
      <c r="G48" s="159"/>
      <c r="H48" s="159"/>
      <c r="I48" s="159"/>
      <c r="J48" s="159"/>
      <c r="K48" s="159"/>
    </row>
    <row r="49" spans="1:11" ht="11.25" customHeight="1">
      <c r="A49" s="157"/>
      <c r="B49" s="159"/>
      <c r="C49" s="159"/>
      <c r="D49" s="159"/>
      <c r="E49" s="159"/>
      <c r="F49" s="159"/>
      <c r="G49" s="159"/>
      <c r="H49" s="159"/>
      <c r="I49" s="159"/>
      <c r="J49" s="159"/>
      <c r="K49" s="159"/>
    </row>
    <row r="50" spans="1:11" ht="11.25" customHeight="1">
      <c r="A50" s="157"/>
      <c r="B50" s="159"/>
      <c r="C50" s="159"/>
      <c r="D50" s="159"/>
      <c r="E50" s="159"/>
      <c r="F50" s="159"/>
      <c r="G50" s="159"/>
      <c r="H50" s="159"/>
      <c r="I50" s="159"/>
      <c r="J50" s="159"/>
      <c r="K50" s="159"/>
    </row>
    <row r="51" spans="1:11" ht="11.25" customHeight="1">
      <c r="A51" s="157"/>
      <c r="B51" s="159"/>
      <c r="C51" s="159"/>
      <c r="D51" s="159"/>
      <c r="E51" s="159"/>
      <c r="F51" s="159"/>
      <c r="G51" s="159"/>
      <c r="H51" s="159"/>
      <c r="I51" s="159"/>
      <c r="J51" s="159"/>
      <c r="K51" s="159"/>
    </row>
    <row r="52" spans="1:11">
      <c r="A52" s="157"/>
      <c r="B52" s="159"/>
      <c r="C52" s="159"/>
      <c r="D52" s="159"/>
      <c r="E52" s="159"/>
      <c r="F52" s="159"/>
      <c r="G52" s="159"/>
      <c r="H52" s="159"/>
      <c r="I52" s="159"/>
      <c r="J52" s="159"/>
      <c r="K52" s="159"/>
    </row>
    <row r="53" spans="1:11">
      <c r="A53" s="157"/>
      <c r="B53" s="159"/>
      <c r="C53" s="159"/>
      <c r="D53" s="159"/>
      <c r="E53" s="159"/>
      <c r="F53" s="159"/>
      <c r="G53" s="159"/>
      <c r="H53" s="159"/>
      <c r="I53" s="159"/>
      <c r="J53" s="159"/>
      <c r="K53" s="159"/>
    </row>
    <row r="54" spans="1:11">
      <c r="A54" s="157"/>
      <c r="B54" s="159"/>
      <c r="C54" s="159"/>
      <c r="D54" s="159"/>
      <c r="E54" s="159"/>
      <c r="F54" s="159"/>
      <c r="G54" s="159"/>
      <c r="H54" s="159"/>
      <c r="I54" s="159"/>
      <c r="J54" s="159"/>
      <c r="K54" s="159"/>
    </row>
    <row r="55" spans="1:11">
      <c r="A55" s="157"/>
      <c r="B55" s="159"/>
      <c r="C55" s="159"/>
      <c r="D55" s="159"/>
      <c r="E55" s="159"/>
      <c r="F55" s="159"/>
      <c r="G55" s="159"/>
      <c r="H55" s="159"/>
      <c r="I55" s="159"/>
      <c r="J55" s="159"/>
      <c r="K55" s="159"/>
    </row>
    <row r="56" spans="1:11">
      <c r="A56" s="157"/>
      <c r="B56" s="159"/>
      <c r="C56" s="159"/>
      <c r="D56" s="159"/>
      <c r="E56" s="159"/>
      <c r="F56" s="159"/>
      <c r="G56" s="159"/>
      <c r="H56" s="159"/>
      <c r="I56" s="159"/>
      <c r="J56" s="159"/>
      <c r="K56" s="159"/>
    </row>
    <row r="57" spans="1:11">
      <c r="A57" s="157"/>
      <c r="B57" s="159"/>
      <c r="C57" s="159"/>
      <c r="D57" s="159"/>
      <c r="E57" s="159"/>
      <c r="F57" s="159"/>
      <c r="G57" s="159"/>
      <c r="H57" s="159"/>
      <c r="I57" s="159"/>
      <c r="J57" s="159"/>
      <c r="K57" s="159"/>
    </row>
    <row r="58" spans="1:11">
      <c r="A58" s="157"/>
      <c r="B58" s="159"/>
      <c r="C58" s="159"/>
      <c r="D58" s="159"/>
      <c r="E58" s="159"/>
      <c r="F58" s="159"/>
      <c r="G58" s="159"/>
      <c r="H58" s="159"/>
      <c r="I58" s="159"/>
      <c r="J58" s="159"/>
      <c r="K58" s="159"/>
    </row>
    <row r="59" spans="1:11">
      <c r="A59" s="157"/>
      <c r="B59" s="159"/>
      <c r="C59" s="159"/>
      <c r="D59" s="159"/>
      <c r="E59" s="159"/>
      <c r="F59" s="159"/>
      <c r="G59" s="159"/>
      <c r="H59" s="159"/>
      <c r="I59" s="159"/>
      <c r="J59" s="159"/>
      <c r="K59" s="159"/>
    </row>
    <row r="60" spans="1:11">
      <c r="A60" s="157"/>
      <c r="B60" s="159"/>
      <c r="C60" s="159"/>
      <c r="D60" s="159"/>
      <c r="E60" s="159"/>
      <c r="F60" s="159"/>
      <c r="G60" s="159"/>
      <c r="H60" s="159"/>
      <c r="I60" s="159"/>
      <c r="J60" s="159"/>
      <c r="K60" s="159"/>
    </row>
    <row r="61" spans="1:11">
      <c r="A61" s="157"/>
      <c r="B61" s="159"/>
      <c r="C61" s="159"/>
      <c r="D61" s="159"/>
      <c r="E61" s="159"/>
      <c r="F61" s="159"/>
      <c r="G61" s="159"/>
      <c r="H61" s="159"/>
      <c r="I61" s="159"/>
      <c r="J61" s="159"/>
      <c r="K61" s="159"/>
    </row>
    <row r="62" spans="1:11">
      <c r="B62" s="159"/>
      <c r="C62" s="159"/>
      <c r="D62" s="159"/>
      <c r="E62" s="159"/>
      <c r="F62" s="159"/>
      <c r="G62" s="159"/>
      <c r="H62" s="159"/>
      <c r="I62" s="159"/>
      <c r="J62" s="159"/>
      <c r="K62" s="159"/>
    </row>
    <row r="63" spans="1:11">
      <c r="A63" s="345" t="str">
        <f>"Gráfico N° 5: Comparación de la producción de energía eléctrica (GWh) por tipo de recurso energético acumulada a "&amp;'1. Resumen'!Q4</f>
        <v>Gráfico N° 5: Comparación de la producción de energía eléctrica (GWh) por tipo de recurso energético acumulada a marzo</v>
      </c>
    </row>
  </sheetData>
  <mergeCells count="5">
    <mergeCell ref="A2:K2"/>
    <mergeCell ref="B4:D4"/>
    <mergeCell ref="E4:F4"/>
    <mergeCell ref="G4:K4"/>
    <mergeCell ref="A4:A5"/>
  </mergeCells>
  <pageMargins left="0.7" right="0.7" top="0.86956521739130432" bottom="0.61458333333333337" header="0.3" footer="0.3"/>
  <pageSetup orientation="portrait" r:id="rId1"/>
  <headerFooter>
    <oddHeader>&amp;R&amp;7Informe de la Operación Mensual - Marzo 2018
INFSGI-MES-03-2018
10/04/2018
Versión: 01</oddHeader>
    <oddFooter>&amp;L&amp;7COES SINAC, 2018
&amp;C4&amp;R&amp;7Dirección Ejecutiva
Sub Dirección de Gestión de Información</oddFooter>
  </headerFooter>
  <ignoredErrors>
    <ignoredError sqref="K19 F19:J19 B19:E19"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08325-EFB5-4A50-BEC3-19ABF1A09CFD}">
  <sheetPr>
    <tabColor theme="4"/>
  </sheetPr>
  <dimension ref="A1:P61"/>
  <sheetViews>
    <sheetView showGridLines="0" view="pageBreakPreview" zoomScale="130" zoomScaleNormal="100" zoomScaleSheetLayoutView="130" zoomScalePageLayoutView="160" workbookViewId="0">
      <selection activeCell="O24" sqref="O24"/>
    </sheetView>
  </sheetViews>
  <sheetFormatPr defaultRowHeight="11.25"/>
  <cols>
    <col min="1" max="1" width="21.6640625" style="3" customWidth="1"/>
    <col min="2" max="2" width="10" style="3" customWidth="1"/>
    <col min="3" max="8" width="9.1640625" style="3" customWidth="1"/>
    <col min="9" max="9" width="9.83203125" style="3" customWidth="1"/>
    <col min="10" max="10" width="9.1640625" style="3" customWidth="1"/>
    <col min="11" max="11" width="9.6640625" style="3" customWidth="1"/>
    <col min="12" max="16384" width="9.33203125" style="3"/>
  </cols>
  <sheetData>
    <row r="1" spans="1:12" ht="11.25" customHeight="1"/>
    <row r="2" spans="1:12" ht="11.25" customHeight="1">
      <c r="A2" s="885" t="s">
        <v>270</v>
      </c>
      <c r="B2" s="885"/>
      <c r="C2" s="885"/>
      <c r="D2" s="885"/>
      <c r="E2" s="885"/>
      <c r="F2" s="885"/>
      <c r="G2" s="885"/>
      <c r="H2" s="885"/>
      <c r="I2" s="885"/>
      <c r="J2" s="885"/>
      <c r="K2" s="885"/>
      <c r="L2" s="45"/>
    </row>
    <row r="3" spans="1:12" ht="11.25" customHeight="1">
      <c r="A3" s="92"/>
      <c r="B3" s="91"/>
      <c r="C3" s="91"/>
      <c r="D3" s="91"/>
      <c r="E3" s="91"/>
      <c r="F3" s="91"/>
      <c r="G3" s="91"/>
      <c r="H3" s="91"/>
      <c r="I3" s="91"/>
      <c r="J3" s="91"/>
      <c r="K3" s="91"/>
      <c r="L3" s="45"/>
    </row>
    <row r="4" spans="1:12" ht="15.75" customHeight="1">
      <c r="A4" s="883" t="s">
        <v>266</v>
      </c>
      <c r="B4" s="880" t="s">
        <v>33</v>
      </c>
      <c r="C4" s="881"/>
      <c r="D4" s="881"/>
      <c r="E4" s="881" t="s">
        <v>34</v>
      </c>
      <c r="F4" s="881"/>
      <c r="G4" s="882" t="str">
        <f>+'4. Tipo Recurso'!G4:K4</f>
        <v>Generación Acumulada a marzo</v>
      </c>
      <c r="H4" s="882"/>
      <c r="I4" s="882"/>
      <c r="J4" s="882"/>
      <c r="K4" s="882"/>
      <c r="L4" s="29"/>
    </row>
    <row r="5" spans="1:12" ht="29.25" customHeight="1">
      <c r="A5" s="883"/>
      <c r="B5" s="368">
        <f>+'4. Tipo Recurso'!B5</f>
        <v>43102</v>
      </c>
      <c r="C5" s="368">
        <f>+'4. Tipo Recurso'!C5</f>
        <v>43132</v>
      </c>
      <c r="D5" s="368">
        <f>+'4. Tipo Recurso'!D5</f>
        <v>43160</v>
      </c>
      <c r="E5" s="368">
        <f>+'4. Tipo Recurso'!E5</f>
        <v>42795</v>
      </c>
      <c r="F5" s="368" t="s">
        <v>35</v>
      </c>
      <c r="G5" s="370">
        <v>2018</v>
      </c>
      <c r="H5" s="370">
        <v>2017</v>
      </c>
      <c r="I5" s="369" t="s">
        <v>43</v>
      </c>
      <c r="J5" s="370">
        <v>2016</v>
      </c>
      <c r="K5" s="369" t="s">
        <v>36</v>
      </c>
      <c r="L5" s="31"/>
    </row>
    <row r="6" spans="1:12" ht="11.25" customHeight="1">
      <c r="A6" s="165" t="s">
        <v>46</v>
      </c>
      <c r="B6" s="666">
        <v>108.19996422</v>
      </c>
      <c r="C6" s="667">
        <v>109.10575714000001</v>
      </c>
      <c r="D6" s="668">
        <v>127.87018885750004</v>
      </c>
      <c r="E6" s="666">
        <v>103.00189677820359</v>
      </c>
      <c r="F6" s="377">
        <f t="shared" ref="F6:F11" si="0">IF(E6=0,"",D6/E6-1)</f>
        <v>0.24143528281664484</v>
      </c>
      <c r="G6" s="666">
        <v>345.17591021750007</v>
      </c>
      <c r="H6" s="667">
        <v>342.96334070626949</v>
      </c>
      <c r="I6" s="381">
        <f t="shared" ref="I6:I11" si="1">IF(H6=0,"",G6/H6-1)</f>
        <v>6.4513294822536871E-3</v>
      </c>
      <c r="J6" s="666">
        <v>278.13350039318948</v>
      </c>
      <c r="K6" s="377">
        <f t="shared" ref="K6:K11" si="2">IF(J6=0,"",H6/J6-1)</f>
        <v>0.23308893111197282</v>
      </c>
      <c r="L6" s="371"/>
    </row>
    <row r="7" spans="1:12" ht="11.25" customHeight="1">
      <c r="A7" s="166" t="s">
        <v>39</v>
      </c>
      <c r="B7" s="669">
        <v>87.37300737999999</v>
      </c>
      <c r="C7" s="670">
        <v>62.462496864999991</v>
      </c>
      <c r="D7" s="671">
        <v>121.84239174000001</v>
      </c>
      <c r="E7" s="669">
        <v>72.430997320513569</v>
      </c>
      <c r="F7" s="378">
        <f t="shared" si="0"/>
        <v>0.68218575261136682</v>
      </c>
      <c r="G7" s="669">
        <v>271.67789598500002</v>
      </c>
      <c r="H7" s="670">
        <v>188.98251389898894</v>
      </c>
      <c r="I7" s="357">
        <f t="shared" si="1"/>
        <v>0.43758218884849698</v>
      </c>
      <c r="J7" s="669">
        <v>164.43553436750906</v>
      </c>
      <c r="K7" s="378">
        <f t="shared" si="2"/>
        <v>0.14928026126407712</v>
      </c>
      <c r="L7" s="371"/>
    </row>
    <row r="8" spans="1:12" ht="11.25" customHeight="1">
      <c r="A8" s="375" t="s">
        <v>30</v>
      </c>
      <c r="B8" s="672">
        <v>59.658878850000001</v>
      </c>
      <c r="C8" s="673">
        <v>46.187362507500005</v>
      </c>
      <c r="D8" s="674">
        <v>62.167818492499997</v>
      </c>
      <c r="E8" s="672">
        <v>18.513546032000001</v>
      </c>
      <c r="F8" s="379">
        <f t="shared" si="0"/>
        <v>2.3579638598162207</v>
      </c>
      <c r="G8" s="672">
        <v>168.01405985</v>
      </c>
      <c r="H8" s="673">
        <v>54.349632783442999</v>
      </c>
      <c r="I8" s="374">
        <f t="shared" si="1"/>
        <v>2.0913559346289379</v>
      </c>
      <c r="J8" s="672">
        <v>62.484290256499897</v>
      </c>
      <c r="K8" s="379">
        <f t="shared" si="2"/>
        <v>-0.1301872428999975</v>
      </c>
      <c r="L8" s="371"/>
    </row>
    <row r="9" spans="1:12" ht="11.25" customHeight="1">
      <c r="A9" s="166" t="s">
        <v>50</v>
      </c>
      <c r="B9" s="669">
        <v>6.8479127750000002</v>
      </c>
      <c r="C9" s="670">
        <v>6.6318301625</v>
      </c>
      <c r="D9" s="671">
        <v>7.0476076300000008</v>
      </c>
      <c r="E9" s="669">
        <v>5.2430928643249999</v>
      </c>
      <c r="F9" s="378">
        <f t="shared" si="0"/>
        <v>0.3441699035989354</v>
      </c>
      <c r="G9" s="669">
        <v>20.527350567499997</v>
      </c>
      <c r="H9" s="670">
        <v>18.073453925525001</v>
      </c>
      <c r="I9" s="357">
        <f t="shared" si="1"/>
        <v>0.135773530177836</v>
      </c>
      <c r="J9" s="669">
        <v>22.2957760208424</v>
      </c>
      <c r="K9" s="378">
        <f t="shared" si="2"/>
        <v>-0.18937766917690213</v>
      </c>
      <c r="L9" s="44"/>
    </row>
    <row r="10" spans="1:12" ht="11.25" customHeight="1">
      <c r="A10" s="376" t="s">
        <v>51</v>
      </c>
      <c r="B10" s="675">
        <v>3.9291039749999999</v>
      </c>
      <c r="C10" s="676">
        <v>3.8624617800000007</v>
      </c>
      <c r="D10" s="677">
        <v>4.9983775250000004</v>
      </c>
      <c r="E10" s="675">
        <v>3.2537027851759999</v>
      </c>
      <c r="F10" s="380">
        <f t="shared" si="0"/>
        <v>0.53621208051725211</v>
      </c>
      <c r="G10" s="675">
        <v>12.789943280000001</v>
      </c>
      <c r="H10" s="676">
        <v>9.6321529101759982</v>
      </c>
      <c r="I10" s="382">
        <f t="shared" si="1"/>
        <v>0.32783848006481708</v>
      </c>
      <c r="J10" s="675">
        <v>13.420065556900001</v>
      </c>
      <c r="K10" s="380">
        <f t="shared" si="2"/>
        <v>-0.28225738769036235</v>
      </c>
      <c r="L10" s="372"/>
    </row>
    <row r="11" spans="1:12" ht="11.25" customHeight="1">
      <c r="A11" s="383" t="s">
        <v>263</v>
      </c>
      <c r="B11" s="678">
        <f>+SUM(B6:B10)</f>
        <v>266.0088672</v>
      </c>
      <c r="C11" s="679">
        <f>+SUM(C6:C10)</f>
        <v>228.249908455</v>
      </c>
      <c r="D11" s="680">
        <f>+SUM(D6:D10)</f>
        <v>323.92638424500007</v>
      </c>
      <c r="E11" s="681">
        <f>+SUM(E6:E10)</f>
        <v>202.44323578021815</v>
      </c>
      <c r="F11" s="384">
        <f t="shared" si="0"/>
        <v>0.60008499664898518</v>
      </c>
      <c r="G11" s="678">
        <f>+SUM(G6:G10)</f>
        <v>818.18515990000003</v>
      </c>
      <c r="H11" s="679">
        <f>+SUM(H6:H10)</f>
        <v>614.00109422440244</v>
      </c>
      <c r="I11" s="385">
        <f t="shared" si="1"/>
        <v>0.33254674559419151</v>
      </c>
      <c r="J11" s="678">
        <f>+SUM(J6:J10)</f>
        <v>540.76916659494077</v>
      </c>
      <c r="K11" s="384">
        <f t="shared" si="2"/>
        <v>0.13542178835857244</v>
      </c>
      <c r="L11" s="29"/>
    </row>
    <row r="12" spans="1:12" ht="24.75" customHeight="1">
      <c r="A12" s="386" t="s">
        <v>264</v>
      </c>
      <c r="B12" s="387">
        <f>B11/'4. Tipo Recurso'!B19</f>
        <v>6.2513146843730188E-2</v>
      </c>
      <c r="C12" s="385">
        <f>C11/'4. Tipo Recurso'!C19</f>
        <v>5.8233828827551404E-2</v>
      </c>
      <c r="D12" s="384">
        <f>D11/'4. Tipo Recurso'!D19</f>
        <v>7.5054638854913938E-2</v>
      </c>
      <c r="E12" s="387">
        <f>E11/'4. Tipo Recurso'!E19</f>
        <v>4.861152111558889E-2</v>
      </c>
      <c r="F12" s="388"/>
      <c r="G12" s="387">
        <f>G11/'4. Tipo Recurso'!G19</f>
        <v>6.5503743855020932E-2</v>
      </c>
      <c r="H12" s="385">
        <f>H11/'4. Tipo Recurso'!H19</f>
        <v>4.9966951935138983E-2</v>
      </c>
      <c r="I12" s="837"/>
      <c r="J12" s="387">
        <f>J11/'4. Tipo Recurso'!J19</f>
        <v>4.525208750712132E-2</v>
      </c>
      <c r="K12" s="388"/>
      <c r="L12" s="29"/>
    </row>
    <row r="13" spans="1:12" ht="11.25" customHeight="1">
      <c r="A13" s="389" t="s">
        <v>265</v>
      </c>
      <c r="B13" s="155"/>
      <c r="C13" s="155"/>
      <c r="D13" s="155"/>
      <c r="E13" s="155"/>
      <c r="F13" s="155"/>
      <c r="G13" s="155"/>
      <c r="H13" s="155"/>
      <c r="I13" s="155"/>
      <c r="J13" s="155"/>
      <c r="K13" s="156"/>
      <c r="L13" s="29"/>
    </row>
    <row r="14" spans="1:12" ht="23.25" customHeight="1">
      <c r="A14" s="886" t="s">
        <v>56</v>
      </c>
      <c r="B14" s="886"/>
      <c r="C14" s="886"/>
      <c r="D14" s="886"/>
      <c r="E14" s="886"/>
      <c r="F14" s="886"/>
      <c r="G14" s="886"/>
      <c r="H14" s="886"/>
      <c r="I14" s="886"/>
      <c r="J14" s="886"/>
      <c r="K14" s="886"/>
      <c r="L14" s="29"/>
    </row>
    <row r="15" spans="1:12" ht="11.25" customHeight="1">
      <c r="L15" s="29"/>
    </row>
    <row r="16" spans="1:12" ht="11.25" customHeight="1">
      <c r="A16" s="157"/>
      <c r="B16" s="177"/>
      <c r="C16" s="177"/>
      <c r="D16" s="177"/>
      <c r="E16" s="177"/>
      <c r="F16" s="177"/>
      <c r="G16" s="177"/>
      <c r="H16" s="177"/>
      <c r="I16" s="177"/>
      <c r="J16" s="177"/>
      <c r="K16" s="177"/>
      <c r="L16" s="29"/>
    </row>
    <row r="17" spans="1:12" ht="11.25" customHeight="1">
      <c r="A17" s="177"/>
      <c r="B17" s="177"/>
      <c r="C17" s="177"/>
      <c r="D17" s="177"/>
      <c r="E17" s="177"/>
      <c r="F17" s="177"/>
      <c r="G17" s="177"/>
      <c r="H17" s="177"/>
      <c r="I17" s="177"/>
      <c r="J17" s="177"/>
      <c r="K17" s="177"/>
      <c r="L17" s="29"/>
    </row>
    <row r="18" spans="1:12" ht="11.25" customHeight="1">
      <c r="A18" s="177"/>
      <c r="B18" s="177"/>
      <c r="C18" s="177"/>
      <c r="D18" s="177"/>
      <c r="E18" s="177"/>
      <c r="F18" s="177"/>
      <c r="G18" s="177"/>
      <c r="H18" s="177"/>
      <c r="I18" s="177"/>
      <c r="J18" s="177"/>
      <c r="K18" s="177"/>
      <c r="L18" s="39"/>
    </row>
    <row r="19" spans="1:12" ht="11.25" customHeight="1">
      <c r="A19" s="157"/>
      <c r="B19" s="159"/>
      <c r="C19" s="159"/>
      <c r="D19" s="159"/>
      <c r="E19" s="159"/>
      <c r="F19" s="159"/>
      <c r="G19" s="159"/>
      <c r="H19" s="159"/>
      <c r="I19" s="159"/>
      <c r="J19" s="159"/>
      <c r="K19" s="159"/>
      <c r="L19" s="29"/>
    </row>
    <row r="20" spans="1:12" ht="11.25" customHeight="1">
      <c r="A20" s="157"/>
      <c r="B20" s="159"/>
      <c r="C20" s="159"/>
      <c r="D20" s="159"/>
      <c r="E20" s="159"/>
      <c r="F20" s="159"/>
      <c r="G20" s="159"/>
      <c r="H20" s="159"/>
      <c r="I20" s="159"/>
      <c r="J20" s="159"/>
      <c r="K20" s="159"/>
      <c r="L20" s="29"/>
    </row>
    <row r="21" spans="1:12" ht="11.25" customHeight="1">
      <c r="A21" s="157"/>
      <c r="B21" s="159"/>
      <c r="C21" s="159"/>
      <c r="D21" s="159"/>
      <c r="E21" s="159"/>
      <c r="F21" s="159"/>
      <c r="G21" s="159"/>
      <c r="H21" s="159"/>
      <c r="I21" s="159"/>
      <c r="J21" s="159"/>
      <c r="K21" s="159"/>
      <c r="L21" s="29"/>
    </row>
    <row r="22" spans="1:12" ht="11.25" customHeight="1">
      <c r="A22" s="157"/>
      <c r="B22" s="159"/>
      <c r="C22" s="159"/>
      <c r="D22" s="159"/>
      <c r="E22" s="159"/>
      <c r="F22" s="159"/>
      <c r="G22" s="159"/>
      <c r="H22" s="159"/>
      <c r="I22" s="159"/>
      <c r="J22" s="159"/>
      <c r="K22" s="159"/>
      <c r="L22" s="39"/>
    </row>
    <row r="23" spans="1:12" ht="11.25" customHeight="1">
      <c r="A23" s="157"/>
      <c r="B23" s="159"/>
      <c r="C23" s="159"/>
      <c r="D23" s="159"/>
      <c r="E23" s="159"/>
      <c r="F23" s="159"/>
      <c r="G23" s="159"/>
      <c r="H23" s="159"/>
      <c r="I23" s="159"/>
      <c r="J23" s="159"/>
      <c r="K23" s="159"/>
      <c r="L23" s="29"/>
    </row>
    <row r="24" spans="1:12" ht="11.25" customHeight="1">
      <c r="A24" s="157"/>
      <c r="B24" s="159"/>
      <c r="C24" s="159"/>
      <c r="D24" s="159"/>
      <c r="E24" s="159"/>
      <c r="F24" s="159"/>
      <c r="G24" s="159"/>
      <c r="H24" s="159"/>
      <c r="I24" s="159"/>
      <c r="J24" s="159"/>
      <c r="K24" s="159"/>
      <c r="L24" s="29"/>
    </row>
    <row r="25" spans="1:12" ht="11.25" customHeight="1">
      <c r="A25" s="157"/>
      <c r="B25" s="159"/>
      <c r="C25" s="159"/>
      <c r="D25" s="159"/>
      <c r="E25" s="159"/>
      <c r="F25" s="159"/>
      <c r="G25" s="159"/>
      <c r="H25" s="159"/>
      <c r="I25" s="159"/>
      <c r="J25" s="159"/>
      <c r="K25" s="159"/>
      <c r="L25" s="29"/>
    </row>
    <row r="26" spans="1:12" ht="11.25" customHeight="1">
      <c r="A26" s="157"/>
      <c r="B26" s="159"/>
      <c r="C26" s="159"/>
      <c r="D26" s="159"/>
      <c r="E26" s="159"/>
      <c r="F26" s="159"/>
      <c r="G26" s="159"/>
      <c r="H26" s="159"/>
      <c r="I26" s="159"/>
      <c r="J26" s="159"/>
      <c r="K26" s="159"/>
      <c r="L26" s="29"/>
    </row>
    <row r="27" spans="1:12" ht="11.25" customHeight="1">
      <c r="A27" s="157"/>
      <c r="B27" s="159"/>
      <c r="C27" s="159"/>
      <c r="D27" s="159"/>
      <c r="E27" s="159"/>
      <c r="F27" s="159"/>
      <c r="G27" s="159"/>
      <c r="H27" s="159"/>
      <c r="I27" s="159"/>
      <c r="J27" s="159"/>
      <c r="K27" s="159"/>
      <c r="L27" s="29"/>
    </row>
    <row r="28" spans="1:12" ht="11.25" customHeight="1">
      <c r="A28" s="157"/>
      <c r="B28" s="159"/>
      <c r="C28" s="159"/>
      <c r="D28" s="159"/>
      <c r="E28" s="159"/>
      <c r="F28" s="159"/>
      <c r="G28" s="159"/>
      <c r="H28" s="159"/>
      <c r="I28" s="159"/>
      <c r="J28" s="159"/>
      <c r="K28" s="159"/>
      <c r="L28" s="29"/>
    </row>
    <row r="29" spans="1:12" ht="11.25" customHeight="1">
      <c r="A29" s="157"/>
      <c r="B29" s="159"/>
      <c r="C29" s="159"/>
      <c r="D29" s="159"/>
      <c r="E29" s="159"/>
      <c r="F29" s="159"/>
      <c r="G29" s="159"/>
      <c r="H29" s="159"/>
      <c r="I29" s="159"/>
      <c r="J29" s="159"/>
      <c r="K29" s="159"/>
      <c r="L29" s="29"/>
    </row>
    <row r="30" spans="1:12" ht="11.25" customHeight="1">
      <c r="A30" s="157"/>
      <c r="B30" s="159"/>
      <c r="C30" s="159"/>
      <c r="D30" s="159"/>
      <c r="E30" s="159"/>
      <c r="F30" s="159"/>
      <c r="G30" s="159"/>
      <c r="H30" s="159"/>
      <c r="I30" s="159"/>
      <c r="J30" s="159"/>
      <c r="K30" s="159"/>
      <c r="L30" s="29"/>
    </row>
    <row r="31" spans="1:12" ht="11.25" customHeight="1">
      <c r="A31" s="157"/>
      <c r="B31" s="159"/>
      <c r="C31" s="159"/>
      <c r="D31" s="159"/>
      <c r="E31" s="159"/>
      <c r="F31" s="159"/>
      <c r="G31" s="159"/>
      <c r="H31" s="159"/>
      <c r="I31" s="159"/>
      <c r="J31" s="159"/>
      <c r="K31" s="159"/>
      <c r="L31" s="29"/>
    </row>
    <row r="32" spans="1:12" ht="11.25" customHeight="1">
      <c r="A32" s="157"/>
      <c r="B32" s="159"/>
      <c r="C32" s="159"/>
      <c r="D32" s="159"/>
      <c r="E32" s="159"/>
      <c r="F32" s="159"/>
      <c r="G32" s="159"/>
      <c r="H32" s="159"/>
      <c r="I32" s="159"/>
      <c r="J32" s="159"/>
      <c r="K32" s="159"/>
      <c r="L32" s="29"/>
    </row>
    <row r="33" spans="1:16" ht="11.25" customHeight="1">
      <c r="A33" s="157"/>
      <c r="B33" s="159"/>
      <c r="C33" s="159"/>
      <c r="D33" s="159"/>
      <c r="E33" s="159"/>
      <c r="F33" s="159"/>
      <c r="G33" s="159"/>
      <c r="H33" s="159"/>
      <c r="I33" s="159"/>
      <c r="J33" s="159"/>
      <c r="K33" s="159"/>
      <c r="L33" s="29"/>
    </row>
    <row r="34" spans="1:16" ht="11.25" customHeight="1">
      <c r="A34" s="884" t="str">
        <f>"Gráfico N° 6: Comparación de la producción de energía eléctrica acumulada (GWh) con recursos energéticos renovables en "&amp;'1. Resumen'!Q4</f>
        <v>Gráfico N° 6: Comparación de la producción de energía eléctrica acumulada (GWh) con recursos energéticos renovables en marzo</v>
      </c>
      <c r="B34" s="884"/>
      <c r="C34" s="884"/>
      <c r="D34" s="884"/>
      <c r="E34" s="884"/>
      <c r="F34" s="884"/>
      <c r="G34" s="884"/>
      <c r="H34" s="884"/>
      <c r="I34" s="884"/>
      <c r="J34" s="884"/>
      <c r="K34" s="884"/>
      <c r="L34" s="29"/>
    </row>
    <row r="35" spans="1:16" ht="11.25" customHeight="1">
      <c r="L35" s="48"/>
    </row>
    <row r="36" spans="1:16" ht="11.25" customHeight="1">
      <c r="A36" s="157"/>
      <c r="B36" s="159"/>
      <c r="C36" s="159"/>
      <c r="D36" s="159"/>
      <c r="E36" s="159"/>
      <c r="F36" s="159"/>
      <c r="G36" s="159"/>
      <c r="H36" s="159"/>
      <c r="I36" s="159"/>
      <c r="J36" s="159"/>
      <c r="K36" s="159"/>
      <c r="L36" s="29"/>
    </row>
    <row r="37" spans="1:16" ht="11.25" customHeight="1">
      <c r="A37" s="157"/>
      <c r="B37" s="159"/>
      <c r="C37" s="159"/>
      <c r="D37" s="159"/>
      <c r="E37" s="159"/>
      <c r="F37" s="159"/>
      <c r="G37" s="159"/>
      <c r="H37" s="159"/>
      <c r="I37" s="159"/>
      <c r="J37" s="159"/>
      <c r="K37" s="159"/>
      <c r="L37" s="29"/>
    </row>
    <row r="38" spans="1:16" ht="11.25" customHeight="1">
      <c r="A38" s="157"/>
      <c r="B38" s="159"/>
      <c r="C38" s="159"/>
      <c r="D38" s="159"/>
      <c r="E38" s="159"/>
      <c r="F38" s="159"/>
      <c r="G38" s="159"/>
      <c r="H38" s="159"/>
      <c r="I38" s="159"/>
      <c r="J38" s="159"/>
      <c r="K38" s="159"/>
      <c r="L38" s="29"/>
    </row>
    <row r="39" spans="1:16" ht="11.25" customHeight="1">
      <c r="A39" s="157"/>
      <c r="B39" s="159"/>
      <c r="C39" s="390" t="s">
        <v>268</v>
      </c>
      <c r="D39" s="204"/>
      <c r="E39" s="204"/>
      <c r="F39" s="391">
        <f>+'4. Tipo Recurso'!D19</f>
        <v>4315.8742642300003</v>
      </c>
      <c r="G39" s="390" t="s">
        <v>267</v>
      </c>
      <c r="H39" s="159"/>
      <c r="I39" s="159"/>
      <c r="J39" s="159"/>
      <c r="K39" s="159"/>
      <c r="L39" s="29"/>
      <c r="M39" s="392">
        <f>+F39-F40</f>
        <v>3991.9442642300005</v>
      </c>
      <c r="P39" s="682"/>
    </row>
    <row r="40" spans="1:16" ht="11.25" customHeight="1">
      <c r="A40" s="157"/>
      <c r="B40" s="159"/>
      <c r="C40" s="390" t="s">
        <v>269</v>
      </c>
      <c r="D40" s="204"/>
      <c r="E40" s="204"/>
      <c r="F40" s="391">
        <f>ROUND(D11,2)</f>
        <v>323.93</v>
      </c>
      <c r="G40" s="390" t="s">
        <v>267</v>
      </c>
      <c r="H40" s="159"/>
      <c r="I40" s="159"/>
      <c r="J40" s="159"/>
      <c r="K40" s="159"/>
      <c r="L40" s="29"/>
      <c r="M40" s="682"/>
      <c r="P40" s="682"/>
    </row>
    <row r="41" spans="1:16" ht="11.25" customHeight="1">
      <c r="A41" s="157"/>
      <c r="B41" s="159"/>
      <c r="C41" s="159"/>
      <c r="D41" s="159"/>
      <c r="E41" s="159"/>
      <c r="F41" s="159"/>
      <c r="G41" s="159"/>
      <c r="H41" s="159"/>
      <c r="I41" s="159"/>
      <c r="J41" s="159"/>
      <c r="K41" s="159"/>
      <c r="L41" s="29"/>
      <c r="P41" s="682"/>
    </row>
    <row r="42" spans="1:16" ht="11.25" customHeight="1">
      <c r="A42" s="157"/>
      <c r="B42" s="159"/>
      <c r="C42" s="159"/>
      <c r="D42" s="159"/>
      <c r="E42" s="159"/>
      <c r="F42" s="159"/>
      <c r="G42" s="159"/>
      <c r="H42" s="159"/>
      <c r="I42" s="159"/>
      <c r="J42" s="159"/>
      <c r="K42" s="159"/>
      <c r="L42" s="29"/>
      <c r="P42" s="682"/>
    </row>
    <row r="43" spans="1:16" ht="11.25" customHeight="1">
      <c r="A43" s="157"/>
      <c r="B43" s="159"/>
      <c r="C43" s="159"/>
      <c r="D43" s="159"/>
      <c r="E43" s="159"/>
      <c r="F43" s="159"/>
      <c r="G43" s="159"/>
      <c r="H43" s="159"/>
      <c r="I43" s="159"/>
      <c r="J43" s="159"/>
      <c r="K43" s="159"/>
      <c r="L43" s="29"/>
      <c r="P43" s="682"/>
    </row>
    <row r="44" spans="1:16" ht="11.25" customHeight="1">
      <c r="A44" s="157"/>
      <c r="B44" s="159"/>
      <c r="C44" s="159"/>
      <c r="D44" s="159"/>
      <c r="E44" s="159"/>
      <c r="F44" s="159"/>
      <c r="G44" s="159"/>
      <c r="H44" s="159"/>
      <c r="I44" s="159"/>
      <c r="J44" s="159"/>
      <c r="K44" s="159"/>
      <c r="L44" s="160"/>
    </row>
    <row r="45" spans="1:16" ht="11.25" customHeight="1">
      <c r="A45" s="157"/>
      <c r="B45" s="159"/>
      <c r="C45" s="159"/>
      <c r="D45" s="159"/>
      <c r="E45" s="159"/>
      <c r="F45" s="159"/>
      <c r="G45" s="159"/>
      <c r="H45" s="159"/>
      <c r="I45" s="159"/>
      <c r="J45" s="159"/>
      <c r="K45" s="159"/>
    </row>
    <row r="46" spans="1:16" ht="11.25" customHeight="1">
      <c r="A46" s="157"/>
      <c r="B46" s="159"/>
      <c r="C46" s="159"/>
      <c r="D46" s="159"/>
      <c r="E46" s="159"/>
      <c r="F46" s="159"/>
      <c r="G46" s="159"/>
      <c r="H46" s="159"/>
      <c r="I46" s="159"/>
      <c r="J46" s="159"/>
      <c r="K46" s="159"/>
    </row>
    <row r="47" spans="1:16" ht="11.25" customHeight="1">
      <c r="A47" s="157"/>
      <c r="B47" s="159"/>
      <c r="C47" s="159"/>
      <c r="D47" s="159"/>
      <c r="E47" s="159"/>
      <c r="F47" s="159"/>
      <c r="G47" s="159"/>
      <c r="H47" s="159"/>
      <c r="I47" s="159"/>
      <c r="J47" s="159"/>
      <c r="K47" s="159"/>
    </row>
    <row r="48" spans="1:16" ht="11.25" customHeight="1">
      <c r="A48" s="157"/>
      <c r="B48" s="159"/>
      <c r="C48" s="159"/>
      <c r="D48" s="159"/>
      <c r="E48" s="159"/>
      <c r="F48" s="159"/>
      <c r="G48" s="159"/>
      <c r="H48" s="159"/>
      <c r="I48" s="159"/>
      <c r="J48" s="159"/>
      <c r="K48" s="159"/>
    </row>
    <row r="49" spans="1:11">
      <c r="A49" s="157"/>
      <c r="B49" s="159"/>
      <c r="C49" s="159"/>
      <c r="D49" s="159"/>
      <c r="E49" s="159"/>
      <c r="F49" s="159"/>
      <c r="G49" s="159"/>
      <c r="H49" s="159"/>
      <c r="I49" s="159"/>
      <c r="J49" s="159"/>
      <c r="K49" s="159"/>
    </row>
    <row r="50" spans="1:11">
      <c r="A50" s="157"/>
      <c r="B50" s="159"/>
      <c r="C50" s="159"/>
      <c r="D50" s="159"/>
      <c r="E50" s="159"/>
      <c r="F50" s="159"/>
      <c r="G50" s="159"/>
      <c r="H50" s="159"/>
      <c r="I50" s="159"/>
      <c r="J50" s="159"/>
      <c r="K50" s="159"/>
    </row>
    <row r="51" spans="1:11">
      <c r="A51" s="157"/>
      <c r="B51" s="159"/>
      <c r="C51" s="159"/>
      <c r="D51" s="159"/>
      <c r="E51" s="159"/>
      <c r="F51" s="159"/>
      <c r="G51" s="159"/>
      <c r="H51" s="159"/>
      <c r="I51" s="159"/>
      <c r="J51" s="159"/>
      <c r="K51" s="159"/>
    </row>
    <row r="52" spans="1:11">
      <c r="A52" s="157"/>
      <c r="B52" s="159"/>
      <c r="C52" s="159"/>
      <c r="D52" s="159"/>
      <c r="E52" s="159"/>
      <c r="F52" s="159"/>
      <c r="G52" s="159"/>
      <c r="H52" s="159"/>
      <c r="I52" s="159"/>
      <c r="J52" s="159"/>
      <c r="K52" s="159"/>
    </row>
    <row r="53" spans="1:11">
      <c r="A53" s="157"/>
      <c r="B53" s="159"/>
      <c r="C53" s="159"/>
      <c r="D53" s="159"/>
      <c r="E53" s="159"/>
      <c r="F53" s="159"/>
      <c r="G53" s="159"/>
      <c r="H53" s="159"/>
      <c r="I53" s="159"/>
      <c r="J53" s="159"/>
      <c r="K53" s="159"/>
    </row>
    <row r="54" spans="1:11">
      <c r="A54" s="157"/>
      <c r="B54" s="159"/>
      <c r="C54" s="159"/>
      <c r="D54" s="159"/>
      <c r="E54" s="159"/>
      <c r="F54" s="159"/>
      <c r="G54" s="159"/>
      <c r="H54" s="159"/>
      <c r="I54" s="159"/>
      <c r="J54" s="159"/>
      <c r="K54" s="159"/>
    </row>
    <row r="55" spans="1:11">
      <c r="A55" s="157"/>
      <c r="B55" s="159"/>
      <c r="C55" s="159"/>
      <c r="D55" s="159"/>
      <c r="E55" s="159"/>
      <c r="F55" s="159"/>
      <c r="G55" s="159"/>
      <c r="H55" s="159"/>
      <c r="I55" s="159"/>
      <c r="J55" s="159"/>
      <c r="K55" s="159"/>
    </row>
    <row r="56" spans="1:11">
      <c r="A56" s="157"/>
      <c r="B56" s="159"/>
      <c r="C56" s="159"/>
      <c r="D56" s="159"/>
      <c r="E56" s="159"/>
      <c r="F56" s="159"/>
      <c r="G56" s="159"/>
      <c r="H56" s="159"/>
      <c r="I56" s="159"/>
      <c r="J56" s="159"/>
      <c r="K56" s="159"/>
    </row>
    <row r="57" spans="1:11">
      <c r="A57" s="157"/>
      <c r="B57" s="159"/>
      <c r="C57" s="159"/>
      <c r="D57" s="159"/>
      <c r="E57" s="159"/>
      <c r="F57" s="159"/>
      <c r="G57" s="159"/>
      <c r="H57" s="159"/>
      <c r="I57" s="159"/>
      <c r="J57" s="159"/>
      <c r="K57" s="159"/>
    </row>
    <row r="58" spans="1:11">
      <c r="A58" s="157"/>
      <c r="B58" s="159"/>
      <c r="C58" s="159"/>
      <c r="D58" s="159"/>
      <c r="E58" s="159"/>
      <c r="F58" s="159"/>
      <c r="G58" s="159"/>
      <c r="H58" s="159"/>
      <c r="I58" s="159"/>
      <c r="J58" s="159"/>
      <c r="K58" s="159"/>
    </row>
    <row r="59" spans="1:11">
      <c r="A59" s="157"/>
      <c r="B59" s="159"/>
      <c r="C59" s="159"/>
      <c r="D59" s="159"/>
      <c r="E59" s="159"/>
      <c r="F59" s="159"/>
      <c r="G59" s="159"/>
      <c r="H59" s="159"/>
      <c r="I59" s="159"/>
      <c r="J59" s="159"/>
      <c r="K59" s="159"/>
    </row>
    <row r="60" spans="1:11">
      <c r="B60" s="159"/>
      <c r="C60" s="159"/>
      <c r="D60" s="159"/>
      <c r="E60" s="159"/>
      <c r="F60" s="159"/>
      <c r="G60" s="159"/>
      <c r="H60" s="159"/>
      <c r="I60" s="159"/>
      <c r="J60" s="159"/>
      <c r="K60" s="159"/>
    </row>
    <row r="61" spans="1:11">
      <c r="A61" s="345" t="str">
        <f>"Gráfico N° 7: Participación de las RER en la Matriz de Generación del SEIN en "&amp;'1. Resumen'!Q4&amp;" "&amp;'1. Resumen'!Q5</f>
        <v>Gráfico N° 7: Participación de las RER en la Matriz de Generación del SEIN en marzo 2018</v>
      </c>
      <c r="B61" s="159"/>
      <c r="C61" s="159"/>
      <c r="D61" s="159"/>
      <c r="E61" s="159"/>
      <c r="F61" s="159"/>
      <c r="G61" s="159"/>
      <c r="H61" s="159"/>
      <c r="I61" s="159"/>
      <c r="J61" s="159"/>
      <c r="K61" s="159"/>
    </row>
  </sheetData>
  <mergeCells count="7">
    <mergeCell ref="A34:K34"/>
    <mergeCell ref="A2:K2"/>
    <mergeCell ref="A4:A5"/>
    <mergeCell ref="B4:D4"/>
    <mergeCell ref="E4:F4"/>
    <mergeCell ref="G4:K4"/>
    <mergeCell ref="A14:K14"/>
  </mergeCells>
  <pageMargins left="0.6428571428571429" right="0.54761904761904767" top="0.86956521739130432" bottom="0.61458333333333337" header="0.3" footer="0.3"/>
  <pageSetup orientation="portrait" r:id="rId1"/>
  <headerFooter>
    <oddHeader>&amp;R&amp;7Informe de la Operación Mensual - Marzo 2018
INFSGI-MES-03-2018
10/04/2018
Versión: 01</oddHeader>
    <oddFooter>&amp;L&amp;7COES SINAC, 2018
&amp;C5&amp;R&amp;7Dirección Ejecutiva
Sub Dirección de Gestión de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17CCD-E29E-4ECA-B9FC-DDA2646DA177}">
  <sheetPr>
    <tabColor theme="4"/>
  </sheetPr>
  <dimension ref="A2:V64"/>
  <sheetViews>
    <sheetView showGridLines="0" view="pageBreakPreview" zoomScale="130" zoomScaleNormal="100" zoomScaleSheetLayoutView="130" zoomScalePageLayoutView="160" workbookViewId="0">
      <selection activeCell="O24" sqref="O24"/>
    </sheetView>
  </sheetViews>
  <sheetFormatPr defaultRowHeight="11.25"/>
  <cols>
    <col min="1" max="11" width="10.33203125" style="3" customWidth="1"/>
    <col min="12" max="12" width="21.1640625" style="544" bestFit="1" customWidth="1"/>
    <col min="13" max="14" width="9.33203125" style="544"/>
    <col min="15" max="15" width="11.83203125" style="544" customWidth="1"/>
    <col min="16" max="17" width="9.33203125" style="544"/>
    <col min="18" max="19" width="9.33203125" style="545"/>
    <col min="20" max="20" width="12.33203125" style="545" customWidth="1"/>
    <col min="21" max="22" width="9.33203125" style="545"/>
    <col min="23" max="16384" width="9.33203125" style="3"/>
  </cols>
  <sheetData>
    <row r="2" spans="1:22" ht="11.25" customHeight="1">
      <c r="A2" s="887" t="s">
        <v>275</v>
      </c>
      <c r="B2" s="887"/>
      <c r="C2" s="887"/>
      <c r="D2" s="887"/>
      <c r="E2" s="887"/>
      <c r="F2" s="887"/>
      <c r="G2" s="887"/>
      <c r="H2" s="887"/>
      <c r="I2" s="887"/>
      <c r="J2" s="887"/>
      <c r="K2" s="887"/>
    </row>
    <row r="3" spans="1:22" ht="11.25" customHeight="1"/>
    <row r="4" spans="1:22" ht="11.25" customHeight="1">
      <c r="L4" s="546" t="s">
        <v>57</v>
      </c>
      <c r="M4" s="547" t="s">
        <v>31</v>
      </c>
      <c r="N4" s="546" t="s">
        <v>58</v>
      </c>
      <c r="O4" s="554">
        <v>43101</v>
      </c>
      <c r="P4" s="548"/>
      <c r="Q4" s="548"/>
    </row>
    <row r="5" spans="1:22" ht="11.25" customHeight="1">
      <c r="A5" s="179"/>
      <c r="B5" s="159"/>
      <c r="C5" s="159"/>
      <c r="D5" s="159"/>
      <c r="E5" s="159"/>
      <c r="F5" s="159"/>
      <c r="G5" s="159"/>
      <c r="H5" s="159"/>
      <c r="I5" s="159"/>
      <c r="J5" s="159"/>
      <c r="K5" s="159"/>
      <c r="L5" s="546"/>
      <c r="M5" s="547"/>
      <c r="N5" s="546"/>
      <c r="O5" s="546" t="s">
        <v>59</v>
      </c>
      <c r="P5" s="546" t="s">
        <v>60</v>
      </c>
      <c r="Q5" s="546"/>
      <c r="U5" s="545">
        <v>2018</v>
      </c>
      <c r="V5" s="545">
        <v>2017</v>
      </c>
    </row>
    <row r="6" spans="1:22" ht="11.25" customHeight="1">
      <c r="A6" s="132"/>
      <c r="B6" s="159"/>
      <c r="C6" s="159"/>
      <c r="D6" s="159"/>
      <c r="E6" s="159"/>
      <c r="F6" s="159"/>
      <c r="G6" s="159"/>
      <c r="H6" s="159"/>
      <c r="I6" s="159"/>
      <c r="J6" s="159"/>
      <c r="K6" s="159"/>
      <c r="L6" s="549" t="s">
        <v>61</v>
      </c>
      <c r="M6" s="550" t="s">
        <v>62</v>
      </c>
      <c r="N6" s="551">
        <v>19.97</v>
      </c>
      <c r="O6" s="550">
        <v>14.73260653</v>
      </c>
      <c r="P6" s="550">
        <v>0.99158189771215965</v>
      </c>
      <c r="Q6" s="550"/>
      <c r="S6" s="545" t="s">
        <v>62</v>
      </c>
      <c r="T6" s="545" t="s">
        <v>63</v>
      </c>
      <c r="U6" s="545">
        <v>1</v>
      </c>
    </row>
    <row r="7" spans="1:22" ht="11.25" customHeight="1">
      <c r="A7" s="157"/>
      <c r="B7" s="159"/>
      <c r="C7" s="159"/>
      <c r="D7" s="159"/>
      <c r="E7" s="159"/>
      <c r="F7" s="159"/>
      <c r="G7" s="159"/>
      <c r="H7" s="159"/>
      <c r="I7" s="159"/>
      <c r="J7" s="159"/>
      <c r="K7" s="159"/>
      <c r="L7" s="549" t="s">
        <v>67</v>
      </c>
      <c r="M7" s="550" t="s">
        <v>62</v>
      </c>
      <c r="N7" s="551">
        <v>19.899999999999999</v>
      </c>
      <c r="O7" s="550">
        <v>14.2233524</v>
      </c>
      <c r="P7" s="550">
        <v>0.96067382611984664</v>
      </c>
      <c r="Q7" s="550"/>
      <c r="T7" s="545" t="s">
        <v>76</v>
      </c>
      <c r="U7" s="545">
        <v>1</v>
      </c>
      <c r="V7" s="545">
        <v>0.82527113222425696</v>
      </c>
    </row>
    <row r="8" spans="1:22" ht="11.25" customHeight="1">
      <c r="A8" s="157"/>
      <c r="B8" s="159"/>
      <c r="C8" s="159"/>
      <c r="D8" s="159"/>
      <c r="E8" s="159"/>
      <c r="F8" s="159"/>
      <c r="G8" s="159"/>
      <c r="H8" s="159"/>
      <c r="I8" s="159"/>
      <c r="J8" s="159"/>
      <c r="K8" s="159"/>
      <c r="L8" s="549" t="s">
        <v>64</v>
      </c>
      <c r="M8" s="550" t="s">
        <v>62</v>
      </c>
      <c r="N8" s="551">
        <v>19.97</v>
      </c>
      <c r="O8" s="550">
        <v>12.372529739999999</v>
      </c>
      <c r="P8" s="550">
        <v>0.83273631818695792</v>
      </c>
      <c r="Q8" s="550"/>
      <c r="T8" s="545" t="s">
        <v>66</v>
      </c>
      <c r="U8" s="545">
        <v>0.98940463971925341</v>
      </c>
      <c r="V8" s="545">
        <v>0.95465205455697799</v>
      </c>
    </row>
    <row r="9" spans="1:22" ht="11.25" customHeight="1">
      <c r="A9" s="157"/>
      <c r="B9" s="159"/>
      <c r="C9" s="159"/>
      <c r="D9" s="159"/>
      <c r="E9" s="159"/>
      <c r="F9" s="159"/>
      <c r="G9" s="159"/>
      <c r="H9" s="159"/>
      <c r="I9" s="159"/>
      <c r="J9" s="159"/>
      <c r="K9" s="159"/>
      <c r="L9" s="549" t="s">
        <v>65</v>
      </c>
      <c r="M9" s="552" t="s">
        <v>62</v>
      </c>
      <c r="N9" s="551">
        <v>19.2</v>
      </c>
      <c r="O9" s="550">
        <v>12.291321385</v>
      </c>
      <c r="P9" s="550">
        <v>0.86044756559419799</v>
      </c>
      <c r="Q9" s="550"/>
      <c r="T9" s="545" t="s">
        <v>61</v>
      </c>
      <c r="U9" s="545">
        <v>0.98866726617704348</v>
      </c>
      <c r="V9" s="545">
        <v>0.99034070906652405</v>
      </c>
    </row>
    <row r="10" spans="1:22" ht="11.25" customHeight="1">
      <c r="A10" s="157"/>
      <c r="B10" s="159"/>
      <c r="C10" s="159"/>
      <c r="D10" s="159"/>
      <c r="E10" s="159"/>
      <c r="F10" s="159"/>
      <c r="G10" s="159"/>
      <c r="H10" s="159"/>
      <c r="I10" s="159"/>
      <c r="J10" s="159"/>
      <c r="K10" s="159"/>
      <c r="L10" s="549" t="s">
        <v>63</v>
      </c>
      <c r="M10" s="552" t="s">
        <v>62</v>
      </c>
      <c r="N10" s="551">
        <v>15</v>
      </c>
      <c r="O10" s="550">
        <v>10.466409285000001</v>
      </c>
      <c r="P10" s="550">
        <v>0.9378502943548388</v>
      </c>
      <c r="Q10" s="550"/>
      <c r="T10" s="545" t="s">
        <v>69</v>
      </c>
      <c r="U10" s="545">
        <v>0.91933944268189527</v>
      </c>
      <c r="V10" s="545">
        <v>0.86298257235026099</v>
      </c>
    </row>
    <row r="11" spans="1:22" ht="11.25" customHeight="1">
      <c r="A11" s="157"/>
      <c r="B11" s="159"/>
      <c r="C11" s="159"/>
      <c r="D11" s="159"/>
      <c r="E11" s="159"/>
      <c r="F11" s="159"/>
      <c r="G11" s="159"/>
      <c r="H11" s="159"/>
      <c r="I11" s="159"/>
      <c r="J11" s="159"/>
      <c r="K11" s="159"/>
      <c r="L11" s="549" t="s">
        <v>66</v>
      </c>
      <c r="M11" s="552" t="s">
        <v>62</v>
      </c>
      <c r="N11" s="551">
        <v>9.98</v>
      </c>
      <c r="O11" s="550">
        <v>7.3675291500000002</v>
      </c>
      <c r="P11" s="550">
        <v>0.99224378191867613</v>
      </c>
      <c r="Q11" s="550"/>
      <c r="T11" s="545" t="s">
        <v>68</v>
      </c>
      <c r="U11" s="545">
        <v>0.91581055392476607</v>
      </c>
      <c r="V11" s="545">
        <v>0.82078805765574603</v>
      </c>
    </row>
    <row r="12" spans="1:22" ht="11.25" customHeight="1">
      <c r="A12" s="157"/>
      <c r="B12" s="159"/>
      <c r="C12" s="159"/>
      <c r="D12" s="159"/>
      <c r="E12" s="159"/>
      <c r="F12" s="159"/>
      <c r="G12" s="159"/>
      <c r="H12" s="159"/>
      <c r="I12" s="159"/>
      <c r="J12" s="159"/>
      <c r="K12" s="159"/>
      <c r="L12" s="549" t="s">
        <v>68</v>
      </c>
      <c r="M12" s="550" t="s">
        <v>62</v>
      </c>
      <c r="N12" s="551">
        <v>10.220000000000001</v>
      </c>
      <c r="O12" s="550">
        <v>7.2757087675000003</v>
      </c>
      <c r="P12" s="550">
        <v>0.95686677602161052</v>
      </c>
      <c r="Q12" s="550"/>
      <c r="T12" s="545" t="s">
        <v>74</v>
      </c>
      <c r="U12" s="545">
        <v>0.85774149450510251</v>
      </c>
      <c r="V12" s="545">
        <v>0.62048586575590803</v>
      </c>
    </row>
    <row r="13" spans="1:22" ht="11.25" customHeight="1">
      <c r="A13" s="157"/>
      <c r="B13" s="159"/>
      <c r="C13" s="159"/>
      <c r="D13" s="159"/>
      <c r="E13" s="159"/>
      <c r="F13" s="159"/>
      <c r="G13" s="159"/>
      <c r="H13" s="159"/>
      <c r="I13" s="159"/>
      <c r="J13" s="159"/>
      <c r="K13" s="159"/>
      <c r="L13" s="549" t="s">
        <v>69</v>
      </c>
      <c r="M13" s="550" t="s">
        <v>62</v>
      </c>
      <c r="N13" s="551">
        <v>9.85</v>
      </c>
      <c r="O13" s="550">
        <v>6.9996308099999993</v>
      </c>
      <c r="P13" s="550">
        <v>0.95513765760602587</v>
      </c>
      <c r="Q13" s="550"/>
      <c r="T13" s="545" t="s">
        <v>65</v>
      </c>
      <c r="U13" s="545">
        <v>0.8438207384500388</v>
      </c>
      <c r="V13" s="545">
        <v>0.88968518148295195</v>
      </c>
    </row>
    <row r="14" spans="1:22" ht="11.25" customHeight="1">
      <c r="A14" s="157"/>
      <c r="B14" s="159"/>
      <c r="C14" s="159"/>
      <c r="D14" s="159"/>
      <c r="E14" s="159"/>
      <c r="F14" s="159"/>
      <c r="G14" s="159"/>
      <c r="H14" s="159"/>
      <c r="I14" s="159"/>
      <c r="J14" s="159"/>
      <c r="K14" s="159"/>
      <c r="L14" s="549" t="s">
        <v>73</v>
      </c>
      <c r="M14" s="550" t="s">
        <v>62</v>
      </c>
      <c r="N14" s="551">
        <v>9.57</v>
      </c>
      <c r="O14" s="550">
        <v>5.6240157675000004</v>
      </c>
      <c r="P14" s="550">
        <v>0.78988097991876494</v>
      </c>
      <c r="Q14" s="550"/>
      <c r="T14" s="545" t="s">
        <v>70</v>
      </c>
      <c r="U14" s="545">
        <v>0.84184983422939086</v>
      </c>
      <c r="V14" s="545">
        <v>0.47367833717633701</v>
      </c>
    </row>
    <row r="15" spans="1:22" ht="11.25" customHeight="1">
      <c r="A15" s="157"/>
      <c r="B15" s="159"/>
      <c r="C15" s="159"/>
      <c r="D15" s="159"/>
      <c r="E15" s="159"/>
      <c r="F15" s="159"/>
      <c r="G15" s="159"/>
      <c r="H15" s="159"/>
      <c r="I15" s="159"/>
      <c r="J15" s="159"/>
      <c r="K15" s="159"/>
      <c r="L15" s="549" t="s">
        <v>71</v>
      </c>
      <c r="M15" s="550" t="s">
        <v>62</v>
      </c>
      <c r="N15" s="551">
        <v>7.42</v>
      </c>
      <c r="O15" s="550">
        <v>4.9409446324999999</v>
      </c>
      <c r="P15" s="550">
        <v>0.89502083740906591</v>
      </c>
      <c r="Q15" s="550"/>
      <c r="T15" s="545" t="s">
        <v>77</v>
      </c>
      <c r="U15" s="545">
        <v>0.8361541654856387</v>
      </c>
      <c r="V15" s="545">
        <v>0.55460875486410699</v>
      </c>
    </row>
    <row r="16" spans="1:22" ht="11.25" customHeight="1">
      <c r="A16" s="157"/>
      <c r="B16" s="159"/>
      <c r="C16" s="159"/>
      <c r="D16" s="159"/>
      <c r="E16" s="159"/>
      <c r="F16" s="159"/>
      <c r="G16" s="159"/>
      <c r="H16" s="159"/>
      <c r="I16" s="159"/>
      <c r="J16" s="159"/>
      <c r="K16" s="159"/>
      <c r="L16" s="549" t="s">
        <v>70</v>
      </c>
      <c r="M16" s="550" t="s">
        <v>62</v>
      </c>
      <c r="N16" s="551">
        <v>7.75</v>
      </c>
      <c r="O16" s="550">
        <v>4.8301856325000001</v>
      </c>
      <c r="P16" s="550">
        <v>0.83770128902185226</v>
      </c>
      <c r="Q16" s="550"/>
      <c r="T16" s="545" t="s">
        <v>64</v>
      </c>
      <c r="U16" s="545">
        <v>0.83545697064114688</v>
      </c>
      <c r="V16" s="545">
        <v>0.87402418458048403</v>
      </c>
    </row>
    <row r="17" spans="1:22" ht="11.25" customHeight="1">
      <c r="A17" s="157"/>
      <c r="B17" s="159"/>
      <c r="C17" s="159"/>
      <c r="D17" s="159"/>
      <c r="E17" s="159"/>
      <c r="F17" s="159"/>
      <c r="G17" s="159"/>
      <c r="H17" s="159"/>
      <c r="I17" s="159"/>
      <c r="J17" s="159"/>
      <c r="K17" s="159"/>
      <c r="L17" s="549" t="s">
        <v>72</v>
      </c>
      <c r="M17" s="550" t="s">
        <v>62</v>
      </c>
      <c r="N17" s="551">
        <v>6.96</v>
      </c>
      <c r="O17" s="550">
        <v>4.7632372724999996</v>
      </c>
      <c r="P17" s="550">
        <v>0.91985641308629951</v>
      </c>
      <c r="Q17" s="550"/>
      <c r="T17" s="545" t="s">
        <v>71</v>
      </c>
      <c r="U17" s="545">
        <v>0.82374526804432469</v>
      </c>
      <c r="V17" s="545">
        <v>0.83388942994631998</v>
      </c>
    </row>
    <row r="18" spans="1:22">
      <c r="A18" s="157"/>
      <c r="B18" s="159"/>
      <c r="C18" s="159"/>
      <c r="D18" s="159"/>
      <c r="E18" s="159"/>
      <c r="F18" s="159"/>
      <c r="G18" s="159"/>
      <c r="H18" s="159"/>
      <c r="I18" s="159"/>
      <c r="J18" s="159"/>
      <c r="K18" s="159"/>
      <c r="L18" s="549" t="s">
        <v>74</v>
      </c>
      <c r="M18" s="550" t="s">
        <v>62</v>
      </c>
      <c r="N18" s="551">
        <v>5.19</v>
      </c>
      <c r="O18" s="550">
        <v>3.6688605000000001</v>
      </c>
      <c r="P18" s="550">
        <v>0.95014722791969675</v>
      </c>
      <c r="Q18" s="550"/>
      <c r="T18" s="545" t="s">
        <v>72</v>
      </c>
      <c r="U18" s="545">
        <v>0.80931519097222215</v>
      </c>
      <c r="V18" s="545">
        <v>0.86816062657085802</v>
      </c>
    </row>
    <row r="19" spans="1:22">
      <c r="A19" s="157"/>
      <c r="B19" s="159"/>
      <c r="C19" s="159"/>
      <c r="D19" s="159"/>
      <c r="E19" s="159"/>
      <c r="F19" s="159"/>
      <c r="G19" s="159"/>
      <c r="H19" s="159"/>
      <c r="I19" s="159"/>
      <c r="J19" s="159"/>
      <c r="K19" s="159"/>
      <c r="L19" s="549" t="s">
        <v>75</v>
      </c>
      <c r="M19" s="550" t="s">
        <v>62</v>
      </c>
      <c r="N19" s="551">
        <v>5.67</v>
      </c>
      <c r="O19" s="550">
        <v>3.5672744925000002</v>
      </c>
      <c r="P19" s="550">
        <v>0.8456302963389658</v>
      </c>
      <c r="Q19" s="550"/>
      <c r="T19" s="545" t="s">
        <v>67</v>
      </c>
      <c r="U19" s="545">
        <v>0.76891964661269308</v>
      </c>
    </row>
    <row r="20" spans="1:22">
      <c r="A20" s="157"/>
      <c r="B20" s="159"/>
      <c r="C20" s="159"/>
      <c r="D20" s="159"/>
      <c r="E20" s="159"/>
      <c r="F20" s="159"/>
      <c r="G20" s="159"/>
      <c r="H20" s="159"/>
      <c r="I20" s="159"/>
      <c r="J20" s="159"/>
      <c r="K20" s="159"/>
      <c r="L20" s="549" t="s">
        <v>718</v>
      </c>
      <c r="M20" s="550" t="s">
        <v>62</v>
      </c>
      <c r="N20" s="551">
        <v>20</v>
      </c>
      <c r="O20" s="550">
        <v>2.8420000000000001</v>
      </c>
      <c r="P20" s="550">
        <v>0.4934027777777778</v>
      </c>
      <c r="Q20" s="550"/>
      <c r="T20" s="545" t="s">
        <v>75</v>
      </c>
      <c r="U20" s="545">
        <v>0.72022126710595091</v>
      </c>
      <c r="V20" s="545">
        <v>0.86043615863873002</v>
      </c>
    </row>
    <row r="21" spans="1:22">
      <c r="A21" s="157"/>
      <c r="B21" s="159"/>
      <c r="C21" s="159"/>
      <c r="D21" s="159"/>
      <c r="E21" s="159"/>
      <c r="F21" s="159"/>
      <c r="G21" s="159"/>
      <c r="H21" s="159"/>
      <c r="I21" s="159"/>
      <c r="J21" s="159"/>
      <c r="K21" s="159"/>
      <c r="L21" s="549" t="s">
        <v>76</v>
      </c>
      <c r="M21" s="550" t="s">
        <v>62</v>
      </c>
      <c r="N21" s="551">
        <v>3.48</v>
      </c>
      <c r="O21" s="550">
        <v>2.7173097500000001</v>
      </c>
      <c r="P21" s="550">
        <v>1</v>
      </c>
      <c r="Q21" s="550"/>
      <c r="T21" s="545" t="s">
        <v>78</v>
      </c>
      <c r="U21" s="545">
        <v>0.7046857463524131</v>
      </c>
      <c r="V21" s="545">
        <v>0.70800398026683697</v>
      </c>
    </row>
    <row r="22" spans="1:22">
      <c r="A22" s="157"/>
      <c r="B22" s="159"/>
      <c r="C22" s="159"/>
      <c r="D22" s="159"/>
      <c r="E22" s="159"/>
      <c r="F22" s="159"/>
      <c r="G22" s="159"/>
      <c r="H22" s="159"/>
      <c r="I22" s="159"/>
      <c r="J22" s="159"/>
      <c r="K22" s="159"/>
      <c r="L22" s="549" t="s">
        <v>78</v>
      </c>
      <c r="M22" s="550" t="s">
        <v>62</v>
      </c>
      <c r="N22" s="551">
        <v>3.96</v>
      </c>
      <c r="O22" s="550">
        <v>2.597</v>
      </c>
      <c r="P22" s="550">
        <v>0.88146247420440971</v>
      </c>
      <c r="Q22" s="550"/>
      <c r="T22" s="545" t="s">
        <v>73</v>
      </c>
      <c r="U22" s="545">
        <v>0.69371984911374285</v>
      </c>
      <c r="V22" s="545">
        <v>0.20119118591724</v>
      </c>
    </row>
    <row r="23" spans="1:22">
      <c r="A23" s="157"/>
      <c r="B23" s="159"/>
      <c r="C23" s="159"/>
      <c r="D23" s="159"/>
      <c r="E23" s="159"/>
      <c r="F23" s="159"/>
      <c r="G23" s="159"/>
      <c r="H23" s="159"/>
      <c r="I23" s="159"/>
      <c r="J23" s="159"/>
      <c r="K23" s="159"/>
      <c r="L23" s="549" t="s">
        <v>77</v>
      </c>
      <c r="M23" s="550" t="s">
        <v>62</v>
      </c>
      <c r="N23" s="551">
        <v>3.92</v>
      </c>
      <c r="O23" s="550">
        <v>2.4542101075000002</v>
      </c>
      <c r="P23" s="550">
        <v>0.84149732125713195</v>
      </c>
      <c r="Q23" s="550"/>
      <c r="T23" s="545" t="s">
        <v>718</v>
      </c>
      <c r="U23" s="545">
        <v>0.4934027777777778</v>
      </c>
    </row>
    <row r="24" spans="1:22">
      <c r="A24" s="157"/>
      <c r="B24" s="159"/>
      <c r="C24" s="159"/>
      <c r="D24" s="159"/>
      <c r="E24" s="159"/>
      <c r="F24" s="159"/>
      <c r="G24" s="159"/>
      <c r="H24" s="159"/>
      <c r="I24" s="159"/>
      <c r="J24" s="159"/>
      <c r="K24" s="159"/>
      <c r="L24" s="549" t="s">
        <v>79</v>
      </c>
      <c r="M24" s="550" t="s">
        <v>62</v>
      </c>
      <c r="N24" s="551">
        <v>1.79</v>
      </c>
      <c r="O24" s="550">
        <v>0.10770118499999999</v>
      </c>
      <c r="P24" s="550">
        <v>8.0871316903946652E-2</v>
      </c>
      <c r="Q24" s="550"/>
      <c r="T24" s="545" t="s">
        <v>79</v>
      </c>
      <c r="U24" s="545">
        <v>0.1969782730705566</v>
      </c>
      <c r="V24" s="545">
        <v>5.4752082557418001E-2</v>
      </c>
    </row>
    <row r="25" spans="1:22">
      <c r="A25" s="157"/>
      <c r="B25" s="159"/>
      <c r="C25" s="159"/>
      <c r="D25" s="159"/>
      <c r="E25" s="159"/>
      <c r="F25" s="159"/>
      <c r="G25" s="159"/>
      <c r="H25" s="159"/>
      <c r="I25" s="159"/>
      <c r="J25" s="159"/>
      <c r="K25" s="159"/>
      <c r="L25" s="549" t="s">
        <v>80</v>
      </c>
      <c r="M25" s="550" t="s">
        <v>250</v>
      </c>
      <c r="N25" s="551">
        <v>97.2</v>
      </c>
      <c r="O25" s="550">
        <v>48.5300482675</v>
      </c>
      <c r="P25" s="550">
        <v>0.67107571501366214</v>
      </c>
      <c r="Q25" s="550"/>
      <c r="S25" s="545" t="s">
        <v>81</v>
      </c>
      <c r="T25" s="545" t="s">
        <v>80</v>
      </c>
      <c r="U25" s="545">
        <v>0.54299144675925926</v>
      </c>
      <c r="V25" s="545">
        <v>0.49969077606455498</v>
      </c>
    </row>
    <row r="26" spans="1:22">
      <c r="A26" s="157"/>
      <c r="B26" s="159"/>
      <c r="C26" s="159"/>
      <c r="D26" s="159"/>
      <c r="E26" s="159"/>
      <c r="F26" s="159"/>
      <c r="G26" s="159"/>
      <c r="H26" s="159"/>
      <c r="I26" s="159"/>
      <c r="J26" s="159"/>
      <c r="K26" s="159"/>
      <c r="L26" s="549" t="s">
        <v>82</v>
      </c>
      <c r="M26" s="550" t="s">
        <v>250</v>
      </c>
      <c r="N26" s="551">
        <v>83.2</v>
      </c>
      <c r="O26" s="550">
        <v>23.948755157499999</v>
      </c>
      <c r="P26" s="550">
        <v>0.38688926730349199</v>
      </c>
      <c r="Q26" s="550"/>
      <c r="T26" s="545" t="s">
        <v>83</v>
      </c>
      <c r="U26" s="545">
        <v>0.50705255606192134</v>
      </c>
      <c r="V26" s="545">
        <v>0.51472879807993999</v>
      </c>
    </row>
    <row r="27" spans="1:22">
      <c r="A27" s="157"/>
      <c r="B27" s="159"/>
      <c r="C27" s="159"/>
      <c r="D27" s="159"/>
      <c r="E27" s="159"/>
      <c r="F27" s="159"/>
      <c r="G27" s="159"/>
      <c r="H27" s="159"/>
      <c r="I27" s="159"/>
      <c r="J27" s="159"/>
      <c r="K27" s="159"/>
      <c r="L27" s="549" t="s">
        <v>83</v>
      </c>
      <c r="M27" s="550" t="s">
        <v>250</v>
      </c>
      <c r="N27" s="551">
        <v>32</v>
      </c>
      <c r="O27" s="550">
        <v>15.446575492500001</v>
      </c>
      <c r="P27" s="550">
        <v>0.64879769373739915</v>
      </c>
      <c r="Q27" s="550"/>
      <c r="T27" s="545" t="s">
        <v>82</v>
      </c>
      <c r="U27" s="545">
        <v>0.38599601385828436</v>
      </c>
      <c r="V27" s="545">
        <v>0.216088615750058</v>
      </c>
    </row>
    <row r="28" spans="1:22">
      <c r="A28" s="157"/>
      <c r="B28" s="159"/>
      <c r="C28" s="159"/>
      <c r="D28" s="159"/>
      <c r="E28" s="159"/>
      <c r="F28" s="159"/>
      <c r="G28" s="159"/>
      <c r="H28" s="159"/>
      <c r="I28" s="159"/>
      <c r="J28" s="159"/>
      <c r="K28" s="159"/>
      <c r="L28" s="549" t="s">
        <v>84</v>
      </c>
      <c r="M28" s="550" t="s">
        <v>250</v>
      </c>
      <c r="N28" s="551">
        <v>30.9</v>
      </c>
      <c r="O28" s="550">
        <v>4.1003961024999995</v>
      </c>
      <c r="P28" s="550">
        <v>0.17835874058269827</v>
      </c>
      <c r="Q28" s="550"/>
      <c r="T28" s="545" t="s">
        <v>84</v>
      </c>
      <c r="U28" s="545">
        <v>0.28640720738942832</v>
      </c>
      <c r="V28" s="545">
        <v>0.14607439241796299</v>
      </c>
    </row>
    <row r="29" spans="1:22">
      <c r="A29" s="157"/>
      <c r="B29" s="159"/>
      <c r="C29" s="159"/>
      <c r="D29" s="159"/>
      <c r="E29" s="159"/>
      <c r="F29" s="159"/>
      <c r="G29" s="159"/>
      <c r="H29" s="159"/>
      <c r="I29" s="159"/>
      <c r="J29" s="159"/>
      <c r="K29" s="159"/>
      <c r="L29" s="549" t="s">
        <v>90</v>
      </c>
      <c r="M29" s="550" t="s">
        <v>86</v>
      </c>
      <c r="N29" s="551">
        <v>144.47999999999999</v>
      </c>
      <c r="O29" s="550">
        <v>35.909012357500004</v>
      </c>
      <c r="P29" s="550">
        <v>0.33405870401287086</v>
      </c>
      <c r="Q29" s="550"/>
      <c r="S29" s="545" t="s">
        <v>86</v>
      </c>
      <c r="T29" s="545" t="s">
        <v>88</v>
      </c>
      <c r="U29" s="545">
        <v>0.34581915379050926</v>
      </c>
      <c r="V29" s="545">
        <v>0.30920951106331002</v>
      </c>
    </row>
    <row r="30" spans="1:22">
      <c r="A30" s="157"/>
      <c r="B30" s="159"/>
      <c r="C30" s="159"/>
      <c r="D30" s="159"/>
      <c r="E30" s="159"/>
      <c r="F30" s="159"/>
      <c r="G30" s="159"/>
      <c r="H30" s="159"/>
      <c r="I30" s="159"/>
      <c r="J30" s="159"/>
      <c r="K30" s="159"/>
      <c r="L30" s="549" t="s">
        <v>85</v>
      </c>
      <c r="M30" s="550" t="s">
        <v>86</v>
      </c>
      <c r="N30" s="551">
        <v>20</v>
      </c>
      <c r="O30" s="550">
        <v>4.6993502674999998</v>
      </c>
      <c r="P30" s="550">
        <v>0.31581655023521504</v>
      </c>
      <c r="Q30" s="550"/>
      <c r="T30" s="545" t="s">
        <v>85</v>
      </c>
      <c r="U30" s="545">
        <v>0.32096626105324072</v>
      </c>
      <c r="V30" s="545">
        <v>0.29230209126377299</v>
      </c>
    </row>
    <row r="31" spans="1:22">
      <c r="A31" s="157"/>
      <c r="B31" s="159"/>
      <c r="C31" s="159"/>
      <c r="D31" s="159"/>
      <c r="E31" s="159"/>
      <c r="F31" s="159"/>
      <c r="G31" s="159"/>
      <c r="H31" s="159"/>
      <c r="I31" s="159"/>
      <c r="J31" s="159"/>
      <c r="K31" s="159"/>
      <c r="L31" s="549" t="s">
        <v>87</v>
      </c>
      <c r="M31" s="550" t="s">
        <v>86</v>
      </c>
      <c r="N31" s="551">
        <v>20</v>
      </c>
      <c r="O31" s="550">
        <v>4.6118029649999999</v>
      </c>
      <c r="P31" s="550">
        <v>0.30993299495967741</v>
      </c>
      <c r="Q31" s="550"/>
      <c r="T31" s="545" t="s">
        <v>90</v>
      </c>
      <c r="U31" s="545">
        <v>0.31557017742921295</v>
      </c>
    </row>
    <row r="32" spans="1:22">
      <c r="A32" s="157"/>
      <c r="B32" s="159"/>
      <c r="C32" s="159"/>
      <c r="D32" s="159"/>
      <c r="E32" s="159"/>
      <c r="F32" s="159"/>
      <c r="G32" s="159"/>
      <c r="H32" s="159"/>
      <c r="I32" s="159"/>
      <c r="J32" s="159"/>
      <c r="K32" s="159"/>
      <c r="L32" s="549" t="s">
        <v>88</v>
      </c>
      <c r="M32" s="550" t="s">
        <v>86</v>
      </c>
      <c r="N32" s="551">
        <v>16</v>
      </c>
      <c r="O32" s="550">
        <v>4.2580256299999997</v>
      </c>
      <c r="P32" s="550">
        <v>0.35769704553091397</v>
      </c>
      <c r="Q32" s="550"/>
      <c r="T32" s="545" t="s">
        <v>719</v>
      </c>
      <c r="U32" s="545">
        <v>0.31525969166292472</v>
      </c>
    </row>
    <row r="33" spans="1:22">
      <c r="A33" s="157"/>
      <c r="B33" s="159"/>
      <c r="C33" s="159"/>
      <c r="D33" s="159"/>
      <c r="E33" s="159"/>
      <c r="F33" s="159"/>
      <c r="G33" s="159"/>
      <c r="H33" s="159"/>
      <c r="I33" s="159"/>
      <c r="J33" s="159"/>
      <c r="K33" s="159"/>
      <c r="L33" s="549" t="s">
        <v>89</v>
      </c>
      <c r="M33" s="550" t="s">
        <v>86</v>
      </c>
      <c r="N33" s="551">
        <v>20</v>
      </c>
      <c r="O33" s="550">
        <v>3.7325259525000001</v>
      </c>
      <c r="P33" s="550">
        <v>0.25084179788306454</v>
      </c>
      <c r="Q33" s="550"/>
      <c r="T33" s="545" t="s">
        <v>87</v>
      </c>
      <c r="U33" s="545">
        <v>0.30409672951388894</v>
      </c>
      <c r="V33" s="545">
        <v>0.26945833912036998</v>
      </c>
    </row>
    <row r="34" spans="1:22">
      <c r="B34" s="159"/>
      <c r="C34" s="159"/>
      <c r="D34" s="159"/>
      <c r="E34" s="159"/>
      <c r="F34" s="159"/>
      <c r="G34" s="159"/>
      <c r="H34" s="159"/>
      <c r="I34" s="159"/>
      <c r="J34" s="159"/>
      <c r="K34" s="159"/>
      <c r="L34" s="549" t="s">
        <v>91</v>
      </c>
      <c r="M34" s="550" t="s">
        <v>86</v>
      </c>
      <c r="N34" s="551">
        <v>20</v>
      </c>
      <c r="O34" s="550">
        <v>3.320580885</v>
      </c>
      <c r="P34" s="550">
        <v>0.22315731754032256</v>
      </c>
      <c r="Q34" s="550"/>
      <c r="T34" s="545" t="s">
        <v>89</v>
      </c>
      <c r="U34" s="545">
        <v>0.25440909837962966</v>
      </c>
      <c r="V34" s="545">
        <v>0.24137565255787</v>
      </c>
    </row>
    <row r="35" spans="1:22">
      <c r="A35" s="157"/>
      <c r="B35" s="159"/>
      <c r="C35" s="159"/>
      <c r="D35" s="159"/>
      <c r="E35" s="159"/>
      <c r="F35" s="159"/>
      <c r="G35" s="159"/>
      <c r="H35" s="159"/>
      <c r="I35" s="159"/>
      <c r="J35" s="159"/>
      <c r="K35" s="159"/>
      <c r="L35" s="549" t="s">
        <v>719</v>
      </c>
      <c r="M35" s="550" t="s">
        <v>86</v>
      </c>
      <c r="N35" s="551">
        <v>44.54</v>
      </c>
      <c r="O35" s="550">
        <v>0.33700000000000002</v>
      </c>
      <c r="P35" s="550">
        <v>0.31525969166292472</v>
      </c>
      <c r="Q35" s="550"/>
      <c r="T35" s="545" t="s">
        <v>91</v>
      </c>
      <c r="U35" s="545">
        <v>0.20072747291666668</v>
      </c>
      <c r="V35" s="545">
        <v>0.20758965967592599</v>
      </c>
    </row>
    <row r="36" spans="1:22">
      <c r="A36" s="157"/>
      <c r="B36" s="159"/>
      <c r="C36" s="159"/>
      <c r="D36" s="159"/>
      <c r="E36" s="159"/>
      <c r="F36" s="159"/>
      <c r="G36" s="159"/>
      <c r="H36" s="159"/>
      <c r="I36" s="159"/>
      <c r="J36" s="159"/>
      <c r="K36" s="159"/>
      <c r="L36" s="549" t="s">
        <v>92</v>
      </c>
      <c r="M36" s="550" t="s">
        <v>549</v>
      </c>
      <c r="N36" s="551">
        <v>12.66</v>
      </c>
      <c r="O36" s="550">
        <v>7.0476076300000008</v>
      </c>
      <c r="P36" s="550">
        <v>0.7482299289524198</v>
      </c>
      <c r="Q36" s="550"/>
      <c r="S36" s="545" t="s">
        <v>274</v>
      </c>
      <c r="T36" s="545" t="s">
        <v>93</v>
      </c>
      <c r="U36" s="545">
        <v>0.93921162433707195</v>
      </c>
      <c r="V36" s="545">
        <v>0.84207629067839695</v>
      </c>
    </row>
    <row r="37" spans="1:22">
      <c r="A37" s="157"/>
      <c r="B37" s="159"/>
      <c r="C37" s="159"/>
      <c r="D37" s="159"/>
      <c r="E37" s="159"/>
      <c r="F37" s="159"/>
      <c r="G37" s="159"/>
      <c r="H37" s="159"/>
      <c r="I37" s="159"/>
      <c r="J37" s="159"/>
      <c r="K37" s="159"/>
      <c r="L37" s="549" t="s">
        <v>93</v>
      </c>
      <c r="M37" s="550" t="s">
        <v>549</v>
      </c>
      <c r="N37" s="551">
        <v>4.26</v>
      </c>
      <c r="O37" s="550">
        <v>3.0132742500000003</v>
      </c>
      <c r="P37" s="550">
        <v>0.95072765220354394</v>
      </c>
      <c r="Q37" s="550"/>
      <c r="T37" s="545" t="s">
        <v>92</v>
      </c>
      <c r="U37" s="545">
        <v>0.75066374727561291</v>
      </c>
      <c r="V37" s="545">
        <v>0.66111217357267704</v>
      </c>
    </row>
    <row r="38" spans="1:22" ht="11.25" customHeight="1">
      <c r="A38" s="157"/>
      <c r="B38" s="159"/>
      <c r="C38" s="159"/>
      <c r="D38" s="159"/>
      <c r="E38" s="159"/>
      <c r="F38" s="159"/>
      <c r="G38" s="159"/>
      <c r="H38" s="159"/>
      <c r="I38" s="159"/>
      <c r="J38" s="159"/>
      <c r="K38" s="159"/>
      <c r="L38" s="553" t="s">
        <v>94</v>
      </c>
      <c r="M38" s="553" t="s">
        <v>549</v>
      </c>
      <c r="N38" s="551">
        <v>2.99</v>
      </c>
      <c r="O38" s="550">
        <v>1.9851032750000002</v>
      </c>
      <c r="P38" s="550">
        <v>0.89235771343546599</v>
      </c>
      <c r="Q38" s="553"/>
      <c r="T38" s="545" t="s">
        <v>94</v>
      </c>
      <c r="U38" s="545">
        <v>0.64221689543849858</v>
      </c>
      <c r="V38" s="545">
        <v>0.29054823445806199</v>
      </c>
    </row>
    <row r="39" spans="1:22">
      <c r="A39" s="157"/>
      <c r="B39" s="159"/>
      <c r="C39" s="159"/>
      <c r="D39" s="159"/>
      <c r="E39" s="159"/>
      <c r="F39" s="159"/>
      <c r="G39" s="159"/>
      <c r="H39" s="159"/>
      <c r="I39" s="159"/>
      <c r="J39" s="159"/>
      <c r="K39" s="159"/>
      <c r="L39" s="544" t="s">
        <v>95</v>
      </c>
      <c r="M39" s="544" t="s">
        <v>549</v>
      </c>
      <c r="N39" s="551">
        <v>16.059999999999999</v>
      </c>
      <c r="O39" s="550">
        <v>0</v>
      </c>
      <c r="P39" s="550">
        <v>0</v>
      </c>
      <c r="T39" s="545" t="s">
        <v>95</v>
      </c>
      <c r="U39" s="545">
        <v>0</v>
      </c>
      <c r="V39" s="545">
        <v>0</v>
      </c>
    </row>
    <row r="40" spans="1:22">
      <c r="A40" s="157"/>
      <c r="B40" s="159"/>
      <c r="C40" s="159"/>
      <c r="D40" s="159"/>
      <c r="E40" s="159"/>
      <c r="F40" s="159"/>
      <c r="G40" s="159"/>
      <c r="H40" s="159"/>
      <c r="I40" s="159"/>
      <c r="J40" s="159"/>
      <c r="K40" s="159"/>
    </row>
    <row r="41" spans="1:22">
      <c r="A41" s="157"/>
      <c r="B41" s="159"/>
      <c r="C41" s="159"/>
      <c r="D41" s="159"/>
      <c r="E41" s="159"/>
      <c r="F41" s="159"/>
      <c r="G41" s="159"/>
      <c r="H41" s="159"/>
      <c r="I41" s="159"/>
      <c r="J41" s="159"/>
      <c r="K41" s="159"/>
    </row>
    <row r="42" spans="1:22">
      <c r="A42" s="157"/>
      <c r="B42" s="159"/>
      <c r="C42" s="159"/>
      <c r="D42" s="159"/>
      <c r="E42" s="159"/>
      <c r="F42" s="159"/>
      <c r="G42" s="159"/>
      <c r="H42" s="159"/>
      <c r="I42" s="159"/>
      <c r="J42" s="159"/>
      <c r="K42" s="159"/>
    </row>
    <row r="43" spans="1:22" ht="26.25" customHeight="1">
      <c r="A43" s="884" t="str">
        <f>"Gráfico N° 8: Producción de energía eléctrica (GWh) y factor de planta de las centrales con recursos energético renovables por tipo de generación en "&amp;'1. Resumen'!Q4&amp;" "&amp;'1. Resumen'!Q5</f>
        <v>Gráfico N° 8: Producción de energía eléctrica (GWh) y factor de planta de las centrales con recursos energético renovables por tipo de generación en marzo 2018</v>
      </c>
      <c r="B43" s="884"/>
      <c r="C43" s="884"/>
      <c r="D43" s="884"/>
      <c r="E43" s="884"/>
      <c r="F43" s="884"/>
      <c r="G43" s="884"/>
      <c r="H43" s="884"/>
      <c r="I43" s="884"/>
      <c r="J43" s="884"/>
      <c r="K43" s="884"/>
    </row>
    <row r="44" spans="1:22">
      <c r="A44" s="157"/>
      <c r="B44" s="159"/>
      <c r="C44" s="159"/>
      <c r="D44" s="159"/>
      <c r="E44" s="159"/>
      <c r="F44" s="159"/>
      <c r="G44" s="159"/>
      <c r="H44" s="159"/>
      <c r="I44" s="159"/>
      <c r="J44" s="159"/>
      <c r="K44" s="159"/>
    </row>
    <row r="45" spans="1:22" ht="12">
      <c r="A45" s="157"/>
      <c r="B45" s="159"/>
      <c r="C45" s="888" t="str">
        <f>"Factor de planta de las centrales RER  Acumulado al "&amp;'1. Resumen'!Q7&amp;" de "&amp;'1. Resumen'!Q4</f>
        <v>Factor de planta de las centrales RER  Acumulado al 31 de marzo</v>
      </c>
      <c r="D45" s="888"/>
      <c r="E45" s="888"/>
      <c r="F45" s="888"/>
      <c r="G45" s="888"/>
      <c r="H45" s="888"/>
      <c r="I45" s="888"/>
      <c r="J45" s="159"/>
      <c r="K45" s="159"/>
    </row>
    <row r="46" spans="1:22">
      <c r="A46" s="157"/>
      <c r="B46" s="159"/>
      <c r="C46" s="159"/>
      <c r="D46" s="159"/>
      <c r="E46" s="159"/>
      <c r="F46" s="159"/>
      <c r="G46" s="159"/>
      <c r="H46" s="159"/>
      <c r="I46" s="159"/>
      <c r="J46" s="159"/>
      <c r="K46" s="159"/>
    </row>
    <row r="47" spans="1:22">
      <c r="A47" s="157"/>
      <c r="B47" s="159"/>
      <c r="C47" s="159"/>
      <c r="D47" s="159"/>
      <c r="E47" s="159"/>
      <c r="F47" s="159"/>
      <c r="G47" s="159"/>
      <c r="H47" s="159"/>
      <c r="I47" s="159"/>
      <c r="J47" s="159"/>
      <c r="K47" s="159"/>
    </row>
    <row r="48" spans="1:22">
      <c r="A48" s="157"/>
      <c r="B48" s="159"/>
      <c r="C48" s="159"/>
      <c r="D48" s="159"/>
      <c r="E48" s="159"/>
      <c r="F48" s="159"/>
      <c r="G48" s="159"/>
      <c r="H48" s="159"/>
      <c r="I48" s="159"/>
      <c r="J48" s="159"/>
      <c r="K48" s="159"/>
    </row>
    <row r="49" spans="1:11">
      <c r="A49" s="157"/>
      <c r="B49" s="159"/>
      <c r="C49" s="159"/>
      <c r="D49" s="159"/>
      <c r="E49" s="159"/>
      <c r="F49" s="159"/>
      <c r="G49" s="159"/>
      <c r="H49" s="159"/>
      <c r="I49" s="159"/>
      <c r="J49" s="159"/>
      <c r="K49" s="159"/>
    </row>
    <row r="50" spans="1:11">
      <c r="A50" s="157"/>
      <c r="B50" s="159"/>
      <c r="C50" s="159"/>
      <c r="D50" s="159"/>
      <c r="E50" s="159"/>
      <c r="F50" s="159"/>
      <c r="G50" s="159"/>
      <c r="H50" s="159"/>
      <c r="I50" s="159"/>
      <c r="J50" s="159"/>
      <c r="K50" s="159"/>
    </row>
    <row r="51" spans="1:11">
      <c r="A51" s="157"/>
      <c r="B51" s="159"/>
      <c r="C51" s="159"/>
      <c r="D51" s="159"/>
      <c r="E51" s="159"/>
      <c r="F51" s="159"/>
      <c r="G51" s="159"/>
      <c r="H51" s="159"/>
      <c r="I51" s="159"/>
      <c r="J51" s="159"/>
      <c r="K51" s="159"/>
    </row>
    <row r="52" spans="1:11">
      <c r="A52" s="157"/>
      <c r="B52" s="159"/>
      <c r="C52" s="159"/>
      <c r="D52" s="159"/>
      <c r="E52" s="159"/>
      <c r="F52" s="159"/>
      <c r="G52" s="159"/>
      <c r="H52" s="159"/>
      <c r="I52" s="159"/>
      <c r="J52" s="159"/>
      <c r="K52" s="159"/>
    </row>
    <row r="53" spans="1:11">
      <c r="B53" s="159"/>
      <c r="C53" s="159"/>
      <c r="D53" s="159"/>
      <c r="E53" s="159"/>
      <c r="F53" s="159"/>
      <c r="G53" s="159"/>
      <c r="H53" s="159"/>
      <c r="I53" s="159"/>
      <c r="J53" s="159"/>
      <c r="K53" s="159"/>
    </row>
    <row r="64" spans="1:11">
      <c r="A64" s="345" t="str">
        <f>"Gráfico N° 9: factor de planta de las centrales con recursos energético renovables en el SEIN en "&amp;'1. Resumen'!Q4</f>
        <v>Gráfico N° 9: factor de planta de las centrales con recursos energético renovables en el SEIN en marzo</v>
      </c>
    </row>
  </sheetData>
  <mergeCells count="3">
    <mergeCell ref="A43:K43"/>
    <mergeCell ref="A2:K2"/>
    <mergeCell ref="C45:I45"/>
  </mergeCells>
  <pageMargins left="0.7" right="0.59782608695652173" top="0.86956521739130432" bottom="0.61458333333333337" header="0.3" footer="0.3"/>
  <pageSetup orientation="portrait" r:id="rId1"/>
  <headerFooter>
    <oddHeader>&amp;R&amp;7Informe de la Operación Mensual - Marzo 2018
INFSGI-MES-03-2018
10/04/2018
Versión: 01</oddHeader>
    <oddFooter>&amp;L&amp;7COES SINAC, 2018
&amp;C6&amp;R&amp;7Dirección Ejecutiva
Sub Dirección de Gestión de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EBCF9-2029-4238-BBFC-D23F9CC4BAF5}">
  <sheetPr>
    <tabColor theme="4"/>
  </sheetPr>
  <dimension ref="A1:N70"/>
  <sheetViews>
    <sheetView showGridLines="0" view="pageBreakPreview" zoomScale="145" zoomScaleNormal="100" zoomScaleSheetLayoutView="145" zoomScalePageLayoutView="145" workbookViewId="0">
      <selection activeCell="C14" sqref="C14"/>
    </sheetView>
  </sheetViews>
  <sheetFormatPr defaultRowHeight="11.25"/>
  <cols>
    <col min="1" max="1" width="30.1640625" style="3" customWidth="1"/>
    <col min="2" max="9" width="9.33203125" style="3"/>
    <col min="10" max="10" width="9.33203125" style="3" customWidth="1"/>
    <col min="11" max="11" width="22.83203125" style="3" customWidth="1"/>
    <col min="12" max="12" width="19.1640625" style="3" customWidth="1"/>
    <col min="13" max="16384" width="9.33203125" style="3"/>
  </cols>
  <sheetData>
    <row r="1" spans="1:14" ht="11.25" customHeight="1"/>
    <row r="2" spans="1:14" ht="11.25" customHeight="1">
      <c r="A2" s="885" t="s">
        <v>276</v>
      </c>
      <c r="B2" s="885"/>
      <c r="C2" s="885"/>
      <c r="D2" s="885"/>
      <c r="E2" s="885"/>
      <c r="F2" s="885"/>
      <c r="G2" s="885"/>
      <c r="H2" s="885"/>
      <c r="I2" s="885"/>
      <c r="J2" s="84"/>
    </row>
    <row r="3" spans="1:14" ht="6" customHeight="1">
      <c r="A3" s="84"/>
      <c r="B3" s="84"/>
      <c r="C3" s="84"/>
      <c r="D3" s="84"/>
      <c r="E3" s="84"/>
      <c r="F3" s="84"/>
      <c r="G3" s="84"/>
      <c r="H3" s="84"/>
      <c r="I3" s="84"/>
      <c r="J3" s="84"/>
      <c r="K3" s="627"/>
      <c r="L3" s="627"/>
    </row>
    <row r="4" spans="1:14" ht="11.25" customHeight="1">
      <c r="A4" s="891" t="s">
        <v>290</v>
      </c>
      <c r="B4" s="892" t="str">
        <f>+'1. Resumen'!Q4</f>
        <v>marzo</v>
      </c>
      <c r="C4" s="893"/>
      <c r="D4" s="893"/>
      <c r="E4" s="159"/>
      <c r="F4" s="159"/>
      <c r="G4" s="894" t="s">
        <v>291</v>
      </c>
      <c r="H4" s="894"/>
      <c r="I4" s="894"/>
      <c r="J4" s="159"/>
      <c r="K4" s="160"/>
      <c r="L4" s="628"/>
      <c r="M4" s="629">
        <v>2018</v>
      </c>
      <c r="N4" s="629">
        <v>2017</v>
      </c>
    </row>
    <row r="5" spans="1:14" ht="11.25" customHeight="1">
      <c r="A5" s="891"/>
      <c r="B5" s="180">
        <f>+'1. Resumen'!Q5</f>
        <v>2018</v>
      </c>
      <c r="C5" s="181">
        <f>+B5-1</f>
        <v>2017</v>
      </c>
      <c r="D5" s="181" t="s">
        <v>35</v>
      </c>
      <c r="E5" s="159"/>
      <c r="F5" s="159"/>
      <c r="G5" s="159"/>
      <c r="H5" s="159"/>
      <c r="I5" s="159"/>
      <c r="J5" s="159"/>
      <c r="K5" s="630"/>
      <c r="L5" s="635" t="s">
        <v>134</v>
      </c>
      <c r="M5" s="632"/>
      <c r="N5" s="632">
        <v>6.6421360375000003</v>
      </c>
    </row>
    <row r="6" spans="1:14" ht="10.5" customHeight="1">
      <c r="A6" s="758" t="s">
        <v>283</v>
      </c>
      <c r="B6" s="759">
        <v>771.11426198499998</v>
      </c>
      <c r="C6" s="760">
        <v>385.56788861249998</v>
      </c>
      <c r="D6" s="761">
        <f>IF(C6=0,"",B6/C6-1)</f>
        <v>0.99994419856882422</v>
      </c>
      <c r="E6" s="159"/>
      <c r="F6" s="159"/>
      <c r="G6" s="159"/>
      <c r="H6" s="159"/>
      <c r="I6" s="159"/>
      <c r="J6" s="159"/>
      <c r="K6" s="633"/>
      <c r="L6" s="635" t="s">
        <v>128</v>
      </c>
      <c r="M6" s="632"/>
      <c r="N6" s="632">
        <v>0.10770055000000001</v>
      </c>
    </row>
    <row r="7" spans="1:14" ht="10.5" customHeight="1">
      <c r="A7" s="762" t="s">
        <v>97</v>
      </c>
      <c r="B7" s="763">
        <v>592.85428686</v>
      </c>
      <c r="C7" s="763">
        <v>555.26604275999989</v>
      </c>
      <c r="D7" s="764">
        <f t="shared" ref="D7:D59" si="0">IF(C7=0,"",B7/C7-1)</f>
        <v>6.7694116343157473E-2</v>
      </c>
      <c r="E7" s="965"/>
      <c r="F7" s="159"/>
      <c r="G7" s="159"/>
      <c r="H7" s="159"/>
      <c r="I7" s="159"/>
      <c r="J7" s="159"/>
      <c r="K7" s="160"/>
      <c r="L7" s="632" t="s">
        <v>135</v>
      </c>
      <c r="M7" s="632"/>
      <c r="N7" s="632">
        <v>8.67793159</v>
      </c>
    </row>
    <row r="8" spans="1:14" ht="10.5" customHeight="1">
      <c r="A8" s="758" t="s">
        <v>98</v>
      </c>
      <c r="B8" s="760">
        <v>387.71907171999999</v>
      </c>
      <c r="C8" s="760">
        <v>466.48626540750007</v>
      </c>
      <c r="D8" s="761">
        <f t="shared" si="0"/>
        <v>-0.16885211747594076</v>
      </c>
      <c r="E8" s="159"/>
      <c r="F8" s="159"/>
      <c r="G8" s="159"/>
      <c r="H8" s="159"/>
      <c r="I8" s="159"/>
      <c r="J8" s="159"/>
      <c r="K8" s="160"/>
      <c r="L8" s="635" t="s">
        <v>136</v>
      </c>
      <c r="M8" s="632"/>
      <c r="N8" s="632">
        <v>132.03768125249999</v>
      </c>
    </row>
    <row r="9" spans="1:14" ht="10.5" customHeight="1">
      <c r="A9" s="762" t="s">
        <v>281</v>
      </c>
      <c r="B9" s="763">
        <v>345.63725959999999</v>
      </c>
      <c r="C9" s="763">
        <v>202.3820496875</v>
      </c>
      <c r="D9" s="764">
        <f t="shared" si="0"/>
        <v>0.70784543458128679</v>
      </c>
      <c r="E9" s="159"/>
      <c r="F9" s="159"/>
      <c r="G9" s="159"/>
      <c r="H9" s="159"/>
      <c r="I9" s="159"/>
      <c r="J9" s="159"/>
      <c r="K9" s="160"/>
      <c r="L9" s="635" t="s">
        <v>133</v>
      </c>
      <c r="M9" s="632">
        <v>0</v>
      </c>
      <c r="N9" s="632">
        <v>0</v>
      </c>
    </row>
    <row r="10" spans="1:14" ht="10.5" customHeight="1">
      <c r="A10" s="758" t="s">
        <v>278</v>
      </c>
      <c r="B10" s="760">
        <v>309.20100972249998</v>
      </c>
      <c r="C10" s="760">
        <v>248.6800581</v>
      </c>
      <c r="D10" s="761">
        <f t="shared" si="0"/>
        <v>0.24336873686173544</v>
      </c>
      <c r="E10" s="159"/>
      <c r="F10" s="159"/>
      <c r="G10" s="159"/>
      <c r="H10" s="159"/>
      <c r="I10" s="159"/>
      <c r="J10" s="159"/>
      <c r="K10" s="630"/>
      <c r="L10" s="632" t="s">
        <v>287</v>
      </c>
      <c r="M10" s="632">
        <v>3.304015E-3</v>
      </c>
      <c r="N10" s="632">
        <v>0</v>
      </c>
    </row>
    <row r="11" spans="1:14" ht="10.5" customHeight="1">
      <c r="A11" s="762" t="s">
        <v>99</v>
      </c>
      <c r="B11" s="763">
        <v>262.041883445</v>
      </c>
      <c r="C11" s="763">
        <v>209.41276326749997</v>
      </c>
      <c r="D11" s="764">
        <f t="shared" si="0"/>
        <v>0.25131763392221029</v>
      </c>
      <c r="E11" s="159"/>
      <c r="F11" s="159"/>
      <c r="G11" s="159"/>
      <c r="H11" s="159"/>
      <c r="I11" s="159"/>
      <c r="J11" s="159"/>
      <c r="K11" s="633"/>
      <c r="L11" s="632" t="s">
        <v>129</v>
      </c>
      <c r="M11" s="632">
        <v>8.8332749999999998E-3</v>
      </c>
      <c r="N11" s="632">
        <v>4.1558517500000003E-2</v>
      </c>
    </row>
    <row r="12" spans="1:14" ht="10.5" customHeight="1">
      <c r="A12" s="758" t="s">
        <v>284</v>
      </c>
      <c r="B12" s="760">
        <v>253.16210483249998</v>
      </c>
      <c r="C12" s="760">
        <v>240.9448239875</v>
      </c>
      <c r="D12" s="761">
        <f t="shared" si="0"/>
        <v>5.0705720267449239E-2</v>
      </c>
      <c r="E12" s="159"/>
      <c r="F12" s="159"/>
      <c r="G12" s="159"/>
      <c r="H12" s="159"/>
      <c r="I12" s="159"/>
      <c r="J12" s="159"/>
      <c r="K12" s="633"/>
      <c r="L12" s="632" t="s">
        <v>131</v>
      </c>
      <c r="M12" s="632">
        <v>5.4108980000000001E-2</v>
      </c>
      <c r="N12" s="632">
        <v>8.3633062499999994E-2</v>
      </c>
    </row>
    <row r="13" spans="1:14" ht="10.5" customHeight="1">
      <c r="A13" s="762" t="s">
        <v>96</v>
      </c>
      <c r="B13" s="763">
        <v>207.28901486999999</v>
      </c>
      <c r="C13" s="763">
        <v>637.2911207825</v>
      </c>
      <c r="D13" s="765">
        <f t="shared" si="0"/>
        <v>-0.674734186449233</v>
      </c>
      <c r="E13" s="159"/>
      <c r="F13" s="159"/>
      <c r="G13" s="159"/>
      <c r="H13" s="159"/>
      <c r="I13" s="159"/>
      <c r="J13" s="159"/>
      <c r="K13" s="633"/>
      <c r="L13" s="635" t="s">
        <v>130</v>
      </c>
      <c r="M13" s="632">
        <v>0.10770118499999999</v>
      </c>
      <c r="N13" s="632">
        <v>0</v>
      </c>
    </row>
    <row r="14" spans="1:14" ht="10.5" customHeight="1">
      <c r="A14" s="758" t="s">
        <v>103</v>
      </c>
      <c r="B14" s="760">
        <v>153.2926689775</v>
      </c>
      <c r="C14" s="760">
        <v>143.9052965825</v>
      </c>
      <c r="D14" s="761">
        <f t="shared" si="0"/>
        <v>6.5232987373875284E-2</v>
      </c>
      <c r="E14" s="159"/>
      <c r="F14" s="159"/>
      <c r="G14" s="159"/>
      <c r="H14" s="159"/>
      <c r="I14" s="159"/>
      <c r="J14" s="159"/>
      <c r="K14" s="633"/>
      <c r="L14" s="635" t="s">
        <v>277</v>
      </c>
      <c r="M14" s="632">
        <v>0.42458525250000001</v>
      </c>
      <c r="N14" s="632">
        <v>0</v>
      </c>
    </row>
    <row r="15" spans="1:14" ht="10.5" customHeight="1">
      <c r="A15" s="762" t="s">
        <v>102</v>
      </c>
      <c r="B15" s="763">
        <v>130.25665133000001</v>
      </c>
      <c r="C15" s="763">
        <v>136.11435338250001</v>
      </c>
      <c r="D15" s="764">
        <f t="shared" si="0"/>
        <v>-4.3035153214437738E-2</v>
      </c>
      <c r="E15" s="159"/>
      <c r="F15" s="159"/>
      <c r="G15" s="159"/>
      <c r="H15" s="159"/>
      <c r="I15" s="159"/>
      <c r="J15" s="159"/>
      <c r="K15" s="633"/>
      <c r="L15" s="638" t="s">
        <v>288</v>
      </c>
      <c r="M15" s="632">
        <v>0.78795163999999995</v>
      </c>
      <c r="N15" s="632">
        <v>34.232864370000001</v>
      </c>
    </row>
    <row r="16" spans="1:14" ht="10.5" customHeight="1">
      <c r="A16" s="758" t="s">
        <v>101</v>
      </c>
      <c r="B16" s="760">
        <v>120.89686424</v>
      </c>
      <c r="C16" s="760">
        <v>123.75803260249999</v>
      </c>
      <c r="D16" s="761">
        <f t="shared" si="0"/>
        <v>-2.3119051768460297E-2</v>
      </c>
      <c r="E16" s="159"/>
      <c r="F16" s="159"/>
      <c r="G16" s="159"/>
      <c r="H16" s="159"/>
      <c r="I16" s="159"/>
      <c r="J16" s="159" t="s">
        <v>8</v>
      </c>
      <c r="K16" s="633"/>
      <c r="L16" s="632" t="s">
        <v>125</v>
      </c>
      <c r="M16" s="632">
        <v>2.4542101075000002</v>
      </c>
      <c r="N16" s="632">
        <v>0.62093544000000001</v>
      </c>
    </row>
    <row r="17" spans="1:14" ht="10.5" customHeight="1">
      <c r="A17" s="762" t="s">
        <v>100</v>
      </c>
      <c r="B17" s="763">
        <v>115.11136825749999</v>
      </c>
      <c r="C17" s="763">
        <v>95.316448389999991</v>
      </c>
      <c r="D17" s="764">
        <f t="shared" si="0"/>
        <v>0.20767580204527181</v>
      </c>
      <c r="E17" s="159"/>
      <c r="F17" s="159"/>
      <c r="G17" s="159"/>
      <c r="H17" s="159"/>
      <c r="I17" s="159"/>
      <c r="J17" s="159"/>
      <c r="K17" s="633"/>
      <c r="L17" s="632" t="s">
        <v>126</v>
      </c>
      <c r="M17" s="632">
        <v>2.597</v>
      </c>
      <c r="N17" s="632">
        <v>1.9222000000000001</v>
      </c>
    </row>
    <row r="18" spans="1:14" ht="10.5" customHeight="1">
      <c r="A18" s="758" t="s">
        <v>104</v>
      </c>
      <c r="B18" s="760">
        <v>81.789449742500011</v>
      </c>
      <c r="C18" s="760">
        <v>80.658294292500003</v>
      </c>
      <c r="D18" s="761">
        <f t="shared" si="0"/>
        <v>1.4024043775311856E-2</v>
      </c>
      <c r="E18" s="159"/>
      <c r="F18" s="159"/>
      <c r="G18" s="159"/>
      <c r="H18" s="159"/>
      <c r="I18" s="159"/>
      <c r="J18" s="159"/>
      <c r="K18" s="637"/>
      <c r="L18" s="632" t="s">
        <v>127</v>
      </c>
      <c r="M18" s="632">
        <v>2.7173097500000001</v>
      </c>
      <c r="N18" s="632">
        <v>2.1160572499999999</v>
      </c>
    </row>
    <row r="19" spans="1:14" ht="10.5" customHeight="1">
      <c r="A19" s="762" t="s">
        <v>109</v>
      </c>
      <c r="B19" s="763">
        <v>67.620662222499988</v>
      </c>
      <c r="C19" s="763">
        <v>64.051791160000008</v>
      </c>
      <c r="D19" s="764">
        <f t="shared" si="0"/>
        <v>5.5718520869853849E-2</v>
      </c>
      <c r="E19" s="159"/>
      <c r="F19" s="159"/>
      <c r="G19" s="159"/>
      <c r="H19" s="159"/>
      <c r="I19" s="159"/>
      <c r="J19" s="159"/>
      <c r="K19" s="633"/>
      <c r="L19" s="634" t="s">
        <v>122</v>
      </c>
      <c r="M19" s="632">
        <v>3.320580885</v>
      </c>
      <c r="N19" s="632">
        <v>3.147054185</v>
      </c>
    </row>
    <row r="20" spans="1:14" ht="10.5" customHeight="1">
      <c r="A20" s="758" t="s">
        <v>107</v>
      </c>
      <c r="B20" s="760">
        <v>65.725629077500002</v>
      </c>
      <c r="C20" s="760"/>
      <c r="D20" s="761" t="str">
        <f t="shared" si="0"/>
        <v/>
      </c>
      <c r="E20" s="159"/>
      <c r="F20" s="159"/>
      <c r="G20" s="159"/>
      <c r="H20" s="159"/>
      <c r="I20" s="159"/>
      <c r="J20" s="159"/>
      <c r="K20" s="633"/>
      <c r="L20" s="632" t="s">
        <v>124</v>
      </c>
      <c r="M20" s="632">
        <v>3.6688605000000001</v>
      </c>
      <c r="N20" s="632">
        <v>1.2845299999999999</v>
      </c>
    </row>
    <row r="21" spans="1:14" ht="10.5" customHeight="1">
      <c r="A21" s="762" t="s">
        <v>750</v>
      </c>
      <c r="B21" s="763">
        <v>65.562442477499999</v>
      </c>
      <c r="C21" s="763">
        <v>65.360518202500003</v>
      </c>
      <c r="D21" s="764">
        <f t="shared" si="0"/>
        <v>3.0893921981216543E-3</v>
      </c>
      <c r="E21" s="159"/>
      <c r="F21" s="159"/>
      <c r="G21" s="159"/>
      <c r="H21" s="159"/>
      <c r="I21" s="159"/>
      <c r="J21" s="159"/>
      <c r="K21" s="633"/>
      <c r="L21" s="634" t="s">
        <v>121</v>
      </c>
      <c r="M21" s="632">
        <v>3.7325259525000001</v>
      </c>
      <c r="N21" s="632">
        <v>3.51033784</v>
      </c>
    </row>
    <row r="22" spans="1:14" ht="10.5" customHeight="1">
      <c r="A22" s="758" t="s">
        <v>108</v>
      </c>
      <c r="B22" s="760">
        <v>48.5300482675</v>
      </c>
      <c r="C22" s="760">
        <v>44.034854355</v>
      </c>
      <c r="D22" s="761">
        <f t="shared" si="0"/>
        <v>0.10208263382139671</v>
      </c>
      <c r="E22" s="159"/>
      <c r="F22" s="159"/>
      <c r="G22" s="159"/>
      <c r="H22" s="159"/>
      <c r="I22" s="159"/>
      <c r="J22" s="159"/>
      <c r="K22" s="637"/>
      <c r="L22" s="632" t="s">
        <v>120</v>
      </c>
      <c r="M22" s="632">
        <v>4.2580256299999997</v>
      </c>
      <c r="N22" s="632">
        <v>3.6662377525000003</v>
      </c>
    </row>
    <row r="23" spans="1:14" ht="10.5" customHeight="1">
      <c r="A23" s="762" t="s">
        <v>279</v>
      </c>
      <c r="B23" s="763">
        <v>38.014240022500005</v>
      </c>
      <c r="C23" s="763">
        <v>35.240472077500002</v>
      </c>
      <c r="D23" s="764">
        <f t="shared" si="0"/>
        <v>7.8709727239181015E-2</v>
      </c>
      <c r="E23" s="159"/>
      <c r="F23" s="159"/>
      <c r="G23" s="159"/>
      <c r="H23" s="159"/>
      <c r="I23" s="159"/>
      <c r="J23" s="159"/>
      <c r="K23" s="633"/>
      <c r="L23" s="635" t="s">
        <v>117</v>
      </c>
      <c r="M23" s="632">
        <v>4.6118029649999999</v>
      </c>
      <c r="N23" s="632">
        <v>3.9702759999999997</v>
      </c>
    </row>
    <row r="24" spans="1:14" ht="10.5" customHeight="1">
      <c r="A24" s="758" t="s">
        <v>105</v>
      </c>
      <c r="B24" s="760">
        <v>30.632152894999997</v>
      </c>
      <c r="C24" s="760">
        <v>31.883564960000001</v>
      </c>
      <c r="D24" s="761">
        <f t="shared" si="0"/>
        <v>-3.9249439846829604E-2</v>
      </c>
      <c r="E24" s="159"/>
      <c r="F24" s="159"/>
      <c r="G24" s="159"/>
      <c r="H24" s="159"/>
      <c r="I24" s="159"/>
      <c r="J24" s="159"/>
      <c r="K24" s="633"/>
      <c r="L24" s="635" t="s">
        <v>119</v>
      </c>
      <c r="M24" s="632">
        <v>4.6993502674999998</v>
      </c>
      <c r="N24" s="632">
        <v>4.2196405000000006</v>
      </c>
    </row>
    <row r="25" spans="1:14" ht="10.5" customHeight="1">
      <c r="A25" s="762" t="s">
        <v>106</v>
      </c>
      <c r="B25" s="763">
        <v>28.049151259999999</v>
      </c>
      <c r="C25" s="763">
        <v>12.8704044825</v>
      </c>
      <c r="D25" s="764">
        <f t="shared" si="0"/>
        <v>1.1793527389243028</v>
      </c>
      <c r="E25" s="159"/>
      <c r="F25" s="159"/>
      <c r="G25" s="159"/>
      <c r="H25" s="159"/>
      <c r="I25" s="159"/>
      <c r="J25" s="159"/>
      <c r="K25" s="633"/>
      <c r="L25" s="635" t="s">
        <v>118</v>
      </c>
      <c r="M25" s="632">
        <v>4.8301856325000001</v>
      </c>
      <c r="N25" s="632">
        <v>2.2919988499999997</v>
      </c>
    </row>
    <row r="26" spans="1:14" ht="10.5" customHeight="1">
      <c r="A26" s="758" t="s">
        <v>280</v>
      </c>
      <c r="B26" s="760">
        <v>27.105136269999999</v>
      </c>
      <c r="C26" s="760">
        <v>27.681283740000001</v>
      </c>
      <c r="D26" s="761">
        <f t="shared" si="0"/>
        <v>-2.0813610936961657E-2</v>
      </c>
      <c r="E26" s="159"/>
      <c r="F26" s="159"/>
      <c r="G26" s="159"/>
      <c r="H26" s="159"/>
      <c r="I26" s="159"/>
      <c r="J26" s="159"/>
      <c r="K26" s="633"/>
      <c r="L26" s="632" t="s">
        <v>286</v>
      </c>
      <c r="M26" s="632">
        <v>4.9983775250000004</v>
      </c>
      <c r="N26" s="632">
        <v>3.1460022025000001</v>
      </c>
    </row>
    <row r="27" spans="1:14" ht="10.5" customHeight="1">
      <c r="A27" s="762" t="s">
        <v>289</v>
      </c>
      <c r="B27" s="763">
        <v>23.979521482499997</v>
      </c>
      <c r="C27" s="763">
        <v>21.2108287625</v>
      </c>
      <c r="D27" s="764">
        <f t="shared" si="0"/>
        <v>0.13053203865824181</v>
      </c>
      <c r="E27" s="159"/>
      <c r="F27" s="159"/>
      <c r="G27" s="159"/>
      <c r="H27" s="159"/>
      <c r="I27" s="159"/>
      <c r="J27" s="159"/>
      <c r="K27" s="633"/>
      <c r="L27" s="635" t="s">
        <v>123</v>
      </c>
      <c r="M27" s="632">
        <v>5.6240157675000004</v>
      </c>
      <c r="N27" s="632">
        <v>6.6862112800000002</v>
      </c>
    </row>
    <row r="28" spans="1:14" ht="10.5" customHeight="1">
      <c r="A28" s="766" t="s">
        <v>111</v>
      </c>
      <c r="B28" s="760">
        <v>19.397603422500001</v>
      </c>
      <c r="C28" s="760">
        <v>19.584055714999998</v>
      </c>
      <c r="D28" s="761">
        <f t="shared" si="0"/>
        <v>-9.5206169351932379E-3</v>
      </c>
      <c r="E28" s="159"/>
      <c r="F28" s="159"/>
      <c r="G28" s="159"/>
      <c r="H28" s="159"/>
      <c r="I28" s="159"/>
      <c r="J28" s="159"/>
      <c r="K28" s="633"/>
      <c r="L28" s="635" t="s">
        <v>548</v>
      </c>
      <c r="M28" s="632">
        <v>6.8703614500000008</v>
      </c>
      <c r="N28" s="632"/>
    </row>
    <row r="29" spans="1:14" ht="10.5" customHeight="1">
      <c r="A29" s="767" t="s">
        <v>110</v>
      </c>
      <c r="B29" s="763">
        <v>18.207415474999998</v>
      </c>
      <c r="C29" s="763">
        <v>19.481517132499999</v>
      </c>
      <c r="D29" s="764">
        <f t="shared" si="0"/>
        <v>-6.5400535740334331E-2</v>
      </c>
      <c r="E29" s="159"/>
      <c r="F29" s="159"/>
      <c r="G29" s="159"/>
      <c r="H29" s="159"/>
      <c r="I29" s="159"/>
      <c r="J29" s="159"/>
      <c r="K29" s="633"/>
      <c r="L29" s="635" t="s">
        <v>116</v>
      </c>
      <c r="M29" s="632">
        <v>7.0476076300000008</v>
      </c>
      <c r="N29" s="632">
        <v>5.2430928974999995</v>
      </c>
    </row>
    <row r="30" spans="1:14" ht="10.5" customHeight="1">
      <c r="A30" s="768" t="s">
        <v>285</v>
      </c>
      <c r="B30" s="760">
        <v>15.446575492500001</v>
      </c>
      <c r="C30" s="760">
        <v>15.52573881</v>
      </c>
      <c r="D30" s="761">
        <f t="shared" si="0"/>
        <v>-5.0988438275807457E-3</v>
      </c>
      <c r="E30" s="159"/>
      <c r="F30" s="159"/>
      <c r="G30" s="159"/>
      <c r="H30" s="159"/>
      <c r="I30" s="159"/>
      <c r="J30" s="159"/>
      <c r="K30" s="633"/>
      <c r="L30" s="632" t="s">
        <v>115</v>
      </c>
      <c r="M30" s="632">
        <v>8.6827966275000001</v>
      </c>
      <c r="N30" s="632">
        <v>37.734066919999997</v>
      </c>
    </row>
    <row r="31" spans="1:14" ht="10.5" customHeight="1">
      <c r="A31" s="767" t="s">
        <v>112</v>
      </c>
      <c r="B31" s="763">
        <v>14.510922000000001</v>
      </c>
      <c r="C31" s="763">
        <v>6.8266390000000001</v>
      </c>
      <c r="D31" s="764">
        <f t="shared" si="0"/>
        <v>1.1256319544654407</v>
      </c>
      <c r="E31" s="159"/>
      <c r="F31" s="159"/>
      <c r="G31" s="159"/>
      <c r="H31" s="159"/>
      <c r="I31" s="159"/>
      <c r="J31" s="159"/>
      <c r="K31" s="633"/>
      <c r="L31" s="632" t="s">
        <v>282</v>
      </c>
      <c r="M31" s="632">
        <v>10.466409285000001</v>
      </c>
      <c r="N31" s="632"/>
    </row>
    <row r="32" spans="1:14" ht="10.5" customHeight="1">
      <c r="A32" s="768" t="s">
        <v>749</v>
      </c>
      <c r="B32" s="760">
        <v>14.246290175</v>
      </c>
      <c r="C32" s="760"/>
      <c r="D32" s="761" t="str">
        <f t="shared" si="0"/>
        <v/>
      </c>
      <c r="E32" s="159"/>
      <c r="F32" s="159"/>
      <c r="G32" s="159"/>
      <c r="H32" s="159"/>
      <c r="I32" s="159"/>
      <c r="J32" s="159"/>
      <c r="K32" s="633"/>
      <c r="L32" s="632" t="s">
        <v>114</v>
      </c>
      <c r="M32" s="632">
        <v>12.291321385</v>
      </c>
      <c r="N32" s="632">
        <v>13.594192175</v>
      </c>
    </row>
    <row r="33" spans="1:14" ht="10.5" customHeight="1">
      <c r="A33" s="767" t="s">
        <v>132</v>
      </c>
      <c r="B33" s="763">
        <v>14.2233524</v>
      </c>
      <c r="C33" s="763"/>
      <c r="D33" s="764" t="str">
        <f t="shared" si="0"/>
        <v/>
      </c>
      <c r="E33" s="159"/>
      <c r="F33" s="159"/>
      <c r="G33" s="159"/>
      <c r="H33" s="159"/>
      <c r="I33" s="159"/>
      <c r="J33" s="159"/>
      <c r="K33" s="633"/>
      <c r="L33" s="635" t="s">
        <v>132</v>
      </c>
      <c r="M33" s="632">
        <v>14.2233524</v>
      </c>
      <c r="N33" s="632"/>
    </row>
    <row r="34" spans="1:14" ht="10.5" customHeight="1">
      <c r="A34" s="768" t="s">
        <v>114</v>
      </c>
      <c r="B34" s="760">
        <v>12.291321385</v>
      </c>
      <c r="C34" s="760">
        <v>13.594192175</v>
      </c>
      <c r="D34" s="761">
        <f>IF(C34=0,"",B34/C34-1)</f>
        <v>-9.5840250985711806E-2</v>
      </c>
      <c r="E34" s="159"/>
      <c r="F34" s="159"/>
      <c r="G34" s="159"/>
      <c r="H34" s="159"/>
      <c r="I34" s="159"/>
      <c r="J34" s="159"/>
      <c r="K34" s="639"/>
      <c r="L34" s="635" t="s">
        <v>749</v>
      </c>
      <c r="M34" s="632">
        <v>14.246290175</v>
      </c>
      <c r="N34" s="632"/>
    </row>
    <row r="35" spans="1:14" ht="10.5" customHeight="1">
      <c r="A35" s="767" t="s">
        <v>282</v>
      </c>
      <c r="B35" s="763">
        <v>10.466409285000001</v>
      </c>
      <c r="C35" s="763"/>
      <c r="D35" s="764"/>
      <c r="E35" s="159"/>
      <c r="F35" s="159"/>
      <c r="G35" s="159"/>
      <c r="H35" s="159"/>
      <c r="I35" s="159"/>
      <c r="J35" s="159"/>
      <c r="K35" s="639"/>
      <c r="L35" s="635" t="s">
        <v>112</v>
      </c>
      <c r="M35" s="632">
        <v>14.510922000000001</v>
      </c>
      <c r="N35" s="632">
        <v>6.8266390000000001</v>
      </c>
    </row>
    <row r="36" spans="1:14" ht="10.5" customHeight="1">
      <c r="A36" s="768" t="s">
        <v>115</v>
      </c>
      <c r="B36" s="760">
        <v>8.6827966275000001</v>
      </c>
      <c r="C36" s="760">
        <v>37.734066919999997</v>
      </c>
      <c r="D36" s="761">
        <f t="shared" si="0"/>
        <v>-0.76989502229090756</v>
      </c>
      <c r="E36" s="159"/>
      <c r="F36" s="159"/>
      <c r="G36" s="159"/>
      <c r="H36" s="159"/>
      <c r="I36" s="159"/>
      <c r="J36" s="159"/>
      <c r="K36" s="637"/>
      <c r="L36" s="635" t="s">
        <v>285</v>
      </c>
      <c r="M36" s="632">
        <v>15.446575492500001</v>
      </c>
      <c r="N36" s="632">
        <v>15.52573881</v>
      </c>
    </row>
    <row r="37" spans="1:14" ht="10.5" customHeight="1">
      <c r="A37" s="767" t="s">
        <v>116</v>
      </c>
      <c r="B37" s="763">
        <v>7.0476076300000008</v>
      </c>
      <c r="C37" s="763">
        <v>5.2430928974999995</v>
      </c>
      <c r="D37" s="764">
        <f t="shared" si="0"/>
        <v>0.3441698950938723</v>
      </c>
      <c r="E37" s="159"/>
      <c r="F37" s="159"/>
      <c r="G37" s="159"/>
      <c r="H37" s="159"/>
      <c r="I37" s="159"/>
      <c r="J37" s="159"/>
      <c r="K37" s="637"/>
      <c r="L37" s="638" t="s">
        <v>110</v>
      </c>
      <c r="M37" s="632">
        <v>18.207415474999998</v>
      </c>
      <c r="N37" s="632">
        <v>19.481517132499999</v>
      </c>
    </row>
    <row r="38" spans="1:14" ht="10.5" customHeight="1">
      <c r="A38" s="768" t="s">
        <v>548</v>
      </c>
      <c r="B38" s="760">
        <v>6.8703614500000008</v>
      </c>
      <c r="C38" s="760"/>
      <c r="D38" s="761" t="str">
        <f t="shared" si="0"/>
        <v/>
      </c>
      <c r="E38" s="159"/>
      <c r="F38" s="159"/>
      <c r="G38" s="159"/>
      <c r="H38" s="159"/>
      <c r="I38" s="159"/>
      <c r="J38" s="159"/>
      <c r="K38" s="637"/>
      <c r="L38" s="635" t="s">
        <v>111</v>
      </c>
      <c r="M38" s="632">
        <v>19.397603422500001</v>
      </c>
      <c r="N38" s="632">
        <v>19.584055714999998</v>
      </c>
    </row>
    <row r="39" spans="1:14" ht="10.5" customHeight="1">
      <c r="A39" s="767" t="s">
        <v>123</v>
      </c>
      <c r="B39" s="763">
        <v>5.6240157675000004</v>
      </c>
      <c r="C39" s="763">
        <v>6.6862112800000002</v>
      </c>
      <c r="D39" s="764">
        <f t="shared" si="0"/>
        <v>-0.15886358776565612</v>
      </c>
      <c r="E39" s="159"/>
      <c r="F39" s="159"/>
      <c r="G39" s="159"/>
      <c r="H39" s="159"/>
      <c r="I39" s="159"/>
      <c r="J39" s="159"/>
      <c r="K39" s="639"/>
      <c r="L39" s="632" t="s">
        <v>289</v>
      </c>
      <c r="M39" s="632">
        <v>23.979521482499997</v>
      </c>
      <c r="N39" s="632">
        <v>21.2108287625</v>
      </c>
    </row>
    <row r="40" spans="1:14" ht="10.5" customHeight="1">
      <c r="A40" s="768" t="s">
        <v>286</v>
      </c>
      <c r="B40" s="760">
        <v>4.9983775250000004</v>
      </c>
      <c r="C40" s="760">
        <v>3.1460022025000001</v>
      </c>
      <c r="D40" s="761">
        <f t="shared" si="0"/>
        <v>0.58880293250525795</v>
      </c>
      <c r="E40" s="159"/>
      <c r="F40" s="159"/>
      <c r="G40" s="159"/>
      <c r="H40" s="159"/>
      <c r="I40" s="159"/>
      <c r="J40" s="159"/>
      <c r="K40" s="639"/>
      <c r="L40" s="635" t="s">
        <v>280</v>
      </c>
      <c r="M40" s="632">
        <v>27.105136269999999</v>
      </c>
      <c r="N40" s="632">
        <v>27.681283740000001</v>
      </c>
    </row>
    <row r="41" spans="1:14" ht="10.5" customHeight="1">
      <c r="A41" s="767" t="s">
        <v>118</v>
      </c>
      <c r="B41" s="763">
        <v>4.8301856325000001</v>
      </c>
      <c r="C41" s="763">
        <v>2.2919988499999997</v>
      </c>
      <c r="D41" s="764">
        <f t="shared" si="0"/>
        <v>1.1074118918078866</v>
      </c>
      <c r="E41" s="159"/>
      <c r="F41" s="159"/>
      <c r="G41" s="159"/>
      <c r="H41" s="159"/>
      <c r="I41" s="159"/>
      <c r="J41" s="159"/>
      <c r="K41" s="639"/>
      <c r="L41" s="632" t="s">
        <v>106</v>
      </c>
      <c r="M41" s="632">
        <v>28.049151259999999</v>
      </c>
      <c r="N41" s="632">
        <v>12.8704044825</v>
      </c>
    </row>
    <row r="42" spans="1:14" ht="10.5" customHeight="1">
      <c r="A42" s="768" t="s">
        <v>119</v>
      </c>
      <c r="B42" s="760">
        <v>4.6993502674999998</v>
      </c>
      <c r="C42" s="760">
        <v>4.2196405000000006</v>
      </c>
      <c r="D42" s="761">
        <f t="shared" si="0"/>
        <v>0.11368498513084213</v>
      </c>
      <c r="E42" s="159"/>
      <c r="F42" s="159"/>
      <c r="G42" s="159"/>
      <c r="H42" s="159"/>
      <c r="I42" s="159"/>
      <c r="J42" s="159"/>
      <c r="K42" s="160"/>
      <c r="L42" s="635" t="s">
        <v>105</v>
      </c>
      <c r="M42" s="632">
        <v>30.632152894999997</v>
      </c>
      <c r="N42" s="632">
        <v>31.883564960000001</v>
      </c>
    </row>
    <row r="43" spans="1:14" ht="10.5" customHeight="1">
      <c r="A43" s="767" t="s">
        <v>117</v>
      </c>
      <c r="B43" s="763">
        <v>4.6118029649999999</v>
      </c>
      <c r="C43" s="763">
        <v>3.9702759999999997</v>
      </c>
      <c r="D43" s="764">
        <f t="shared" si="0"/>
        <v>0.1615824605140801</v>
      </c>
      <c r="E43" s="159"/>
      <c r="F43" s="159"/>
      <c r="G43" s="159"/>
      <c r="H43" s="159"/>
      <c r="I43" s="159"/>
      <c r="J43" s="159"/>
      <c r="L43" s="635" t="s">
        <v>279</v>
      </c>
      <c r="M43" s="632">
        <v>38.014240022500005</v>
      </c>
      <c r="N43" s="632">
        <v>35.240472077500002</v>
      </c>
    </row>
    <row r="44" spans="1:14" ht="10.5" customHeight="1">
      <c r="A44" s="768" t="s">
        <v>120</v>
      </c>
      <c r="B44" s="760">
        <v>4.2580256299999997</v>
      </c>
      <c r="C44" s="760">
        <v>3.6662377525000003</v>
      </c>
      <c r="D44" s="761">
        <f t="shared" si="0"/>
        <v>0.16141557570740206</v>
      </c>
      <c r="E44" s="159"/>
      <c r="F44" s="159"/>
      <c r="G44" s="159"/>
      <c r="H44" s="159"/>
      <c r="I44" s="159"/>
      <c r="J44" s="159"/>
      <c r="L44" s="636" t="s">
        <v>108</v>
      </c>
      <c r="M44" s="632">
        <v>48.5300482675</v>
      </c>
      <c r="N44" s="632">
        <v>44.034854355</v>
      </c>
    </row>
    <row r="45" spans="1:14" ht="10.5" customHeight="1">
      <c r="A45" s="767" t="s">
        <v>121</v>
      </c>
      <c r="B45" s="763">
        <v>3.7325259525000001</v>
      </c>
      <c r="C45" s="763">
        <v>3.51033784</v>
      </c>
      <c r="D45" s="764"/>
      <c r="E45" s="159"/>
      <c r="F45" s="159"/>
      <c r="G45" s="159"/>
      <c r="H45" s="159"/>
      <c r="I45" s="159"/>
      <c r="J45" s="159"/>
      <c r="L45" s="635" t="s">
        <v>750</v>
      </c>
      <c r="M45" s="632">
        <v>65.562442477499999</v>
      </c>
      <c r="N45" s="632">
        <v>65.360518202500003</v>
      </c>
    </row>
    <row r="46" spans="1:14" ht="10.5" customHeight="1">
      <c r="A46" s="768" t="s">
        <v>124</v>
      </c>
      <c r="B46" s="760">
        <v>3.6688605000000001</v>
      </c>
      <c r="C46" s="760">
        <v>1.2845299999999999</v>
      </c>
      <c r="D46" s="761">
        <f t="shared" si="0"/>
        <v>1.8561890341214298</v>
      </c>
      <c r="E46" s="159"/>
      <c r="F46" s="159"/>
      <c r="G46" s="159"/>
      <c r="H46" s="159"/>
      <c r="I46" s="159"/>
      <c r="J46" s="159"/>
      <c r="L46" s="635" t="s">
        <v>107</v>
      </c>
      <c r="M46" s="632">
        <v>65.725629077500002</v>
      </c>
      <c r="N46" s="632"/>
    </row>
    <row r="47" spans="1:14" ht="10.5" customHeight="1">
      <c r="A47" s="767" t="s">
        <v>122</v>
      </c>
      <c r="B47" s="763">
        <v>3.320580885</v>
      </c>
      <c r="C47" s="763">
        <v>3.147054185</v>
      </c>
      <c r="D47" s="764">
        <f t="shared" si="0"/>
        <v>5.5139406505007482E-2</v>
      </c>
      <c r="E47" s="159"/>
      <c r="F47" s="159"/>
      <c r="G47" s="159"/>
      <c r="H47" s="159"/>
      <c r="I47" s="159"/>
      <c r="J47" s="159"/>
      <c r="L47" s="635" t="s">
        <v>109</v>
      </c>
      <c r="M47" s="632">
        <v>67.620662222499988</v>
      </c>
      <c r="N47" s="632">
        <v>64.051791160000008</v>
      </c>
    </row>
    <row r="48" spans="1:14" ht="10.5" customHeight="1">
      <c r="A48" s="768" t="s">
        <v>127</v>
      </c>
      <c r="B48" s="760">
        <v>2.7173097500000001</v>
      </c>
      <c r="C48" s="760">
        <v>2.1160572499999999</v>
      </c>
      <c r="D48" s="761">
        <f t="shared" si="0"/>
        <v>0.284138106376848</v>
      </c>
      <c r="E48" s="159"/>
      <c r="F48" s="159"/>
      <c r="G48" s="159"/>
      <c r="H48" s="159"/>
      <c r="I48" s="159"/>
      <c r="J48" s="159"/>
      <c r="L48" s="632" t="s">
        <v>104</v>
      </c>
      <c r="M48" s="632">
        <v>81.789449742500011</v>
      </c>
      <c r="N48" s="632">
        <v>80.658294292500003</v>
      </c>
    </row>
    <row r="49" spans="1:14" ht="10.5" customHeight="1">
      <c r="A49" s="767" t="s">
        <v>126</v>
      </c>
      <c r="B49" s="763">
        <v>2.597</v>
      </c>
      <c r="C49" s="763">
        <v>1.9222000000000001</v>
      </c>
      <c r="D49" s="764">
        <f t="shared" si="0"/>
        <v>0.35105608157319734</v>
      </c>
      <c r="E49" s="159"/>
      <c r="F49" s="159"/>
      <c r="G49" s="159"/>
      <c r="H49" s="159"/>
      <c r="I49" s="159"/>
      <c r="J49" s="159"/>
      <c r="L49" s="631" t="s">
        <v>100</v>
      </c>
      <c r="M49" s="632">
        <v>115.11136825749999</v>
      </c>
      <c r="N49" s="632">
        <v>95.316448389999991</v>
      </c>
    </row>
    <row r="50" spans="1:14" ht="10.5" customHeight="1">
      <c r="A50" s="768" t="s">
        <v>125</v>
      </c>
      <c r="B50" s="760">
        <v>2.4542101075000002</v>
      </c>
      <c r="C50" s="760">
        <v>0.62093544000000001</v>
      </c>
      <c r="D50" s="761">
        <f t="shared" si="0"/>
        <v>2.9524400596300322</v>
      </c>
      <c r="E50" s="159"/>
      <c r="F50" s="159"/>
      <c r="G50" s="159"/>
      <c r="H50" s="159"/>
      <c r="I50" s="159"/>
      <c r="J50" s="159"/>
      <c r="L50" s="635" t="s">
        <v>101</v>
      </c>
      <c r="M50" s="632">
        <v>120.89686424</v>
      </c>
      <c r="N50" s="632">
        <v>123.75803260249999</v>
      </c>
    </row>
    <row r="51" spans="1:14" ht="10.5" customHeight="1">
      <c r="A51" s="767" t="s">
        <v>288</v>
      </c>
      <c r="B51" s="763">
        <v>0.78795163999999995</v>
      </c>
      <c r="C51" s="763">
        <v>34.232864370000001</v>
      </c>
      <c r="D51" s="764">
        <f t="shared" si="0"/>
        <v>-0.97698259685536215</v>
      </c>
      <c r="E51" s="159"/>
      <c r="F51" s="159"/>
      <c r="G51" s="159"/>
      <c r="H51" s="159"/>
      <c r="I51" s="159"/>
      <c r="J51" s="159"/>
      <c r="L51" s="635" t="s">
        <v>102</v>
      </c>
      <c r="M51" s="632">
        <v>130.25665133000001</v>
      </c>
      <c r="N51" s="632">
        <v>136.11435338250001</v>
      </c>
    </row>
    <row r="52" spans="1:14" ht="10.5" customHeight="1">
      <c r="A52" s="768" t="s">
        <v>277</v>
      </c>
      <c r="B52" s="760">
        <v>0.42458525250000001</v>
      </c>
      <c r="C52" s="760">
        <v>0</v>
      </c>
      <c r="D52" s="761" t="str">
        <f t="shared" si="0"/>
        <v/>
      </c>
      <c r="E52" s="159"/>
      <c r="F52" s="159"/>
      <c r="G52" s="159"/>
      <c r="H52" s="159"/>
      <c r="I52" s="159"/>
      <c r="J52" s="159"/>
      <c r="L52" s="635" t="s">
        <v>103</v>
      </c>
      <c r="M52" s="632">
        <v>153.2926689775</v>
      </c>
      <c r="N52" s="632">
        <v>143.9052965825</v>
      </c>
    </row>
    <row r="53" spans="1:14" ht="10.5" customHeight="1">
      <c r="A53" s="767" t="s">
        <v>130</v>
      </c>
      <c r="B53" s="763">
        <v>0.10770118499999999</v>
      </c>
      <c r="C53" s="763">
        <v>0</v>
      </c>
      <c r="D53" s="764" t="str">
        <f t="shared" si="0"/>
        <v/>
      </c>
      <c r="E53" s="159"/>
      <c r="F53" s="159"/>
      <c r="G53" s="159"/>
      <c r="H53" s="159"/>
      <c r="I53" s="159"/>
      <c r="J53" s="159"/>
      <c r="L53" s="635" t="s">
        <v>96</v>
      </c>
      <c r="M53" s="632">
        <v>207.28901486999999</v>
      </c>
      <c r="N53" s="632">
        <v>637.2911207825</v>
      </c>
    </row>
    <row r="54" spans="1:14" ht="10.5" customHeight="1">
      <c r="A54" s="768" t="s">
        <v>131</v>
      </c>
      <c r="B54" s="760">
        <v>5.4108980000000001E-2</v>
      </c>
      <c r="C54" s="760">
        <v>8.3633062499999994E-2</v>
      </c>
      <c r="D54" s="761">
        <f t="shared" si="0"/>
        <v>-0.35301926794800798</v>
      </c>
      <c r="E54" s="159"/>
      <c r="F54" s="159"/>
      <c r="G54" s="159"/>
      <c r="H54" s="159"/>
      <c r="I54" s="159"/>
      <c r="J54" s="159"/>
      <c r="L54" s="635" t="s">
        <v>284</v>
      </c>
      <c r="M54" s="632">
        <v>253.16210483249998</v>
      </c>
      <c r="N54" s="632">
        <v>240.9448239875</v>
      </c>
    </row>
    <row r="55" spans="1:14" ht="10.5" customHeight="1">
      <c r="A55" s="767" t="s">
        <v>129</v>
      </c>
      <c r="B55" s="763">
        <v>8.8332749999999998E-3</v>
      </c>
      <c r="C55" s="763">
        <v>4.1558517500000003E-2</v>
      </c>
      <c r="D55" s="764">
        <f t="shared" si="0"/>
        <v>-0.78744970871494635</v>
      </c>
      <c r="E55" s="159"/>
      <c r="F55" s="159"/>
      <c r="G55" s="159"/>
      <c r="H55" s="159"/>
      <c r="I55" s="159"/>
      <c r="J55" s="159"/>
      <c r="L55" s="635" t="s">
        <v>99</v>
      </c>
      <c r="M55" s="632">
        <v>262.041883445</v>
      </c>
      <c r="N55" s="632">
        <v>209.41276326749997</v>
      </c>
    </row>
    <row r="56" spans="1:14" ht="10.5" customHeight="1">
      <c r="A56" s="768" t="s">
        <v>287</v>
      </c>
      <c r="B56" s="760">
        <v>3.304015E-3</v>
      </c>
      <c r="C56" s="760">
        <v>0</v>
      </c>
      <c r="D56" s="761" t="str">
        <f>IF(C56=0,"",B56/C56-1)</f>
        <v/>
      </c>
      <c r="E56" s="159"/>
      <c r="F56" s="159"/>
      <c r="G56" s="159"/>
      <c r="H56" s="159"/>
      <c r="I56" s="159"/>
      <c r="J56" s="159"/>
      <c r="L56" s="632" t="s">
        <v>278</v>
      </c>
      <c r="M56" s="632">
        <v>309.20100972249998</v>
      </c>
      <c r="N56" s="632">
        <v>248.6800581</v>
      </c>
    </row>
    <row r="57" spans="1:14" ht="10.5" customHeight="1">
      <c r="A57" s="767" t="s">
        <v>133</v>
      </c>
      <c r="B57" s="763">
        <v>0</v>
      </c>
      <c r="C57" s="763">
        <v>0</v>
      </c>
      <c r="D57" s="764" t="str">
        <f t="shared" si="0"/>
        <v/>
      </c>
      <c r="E57" s="159"/>
      <c r="F57" s="159"/>
      <c r="G57" s="159"/>
      <c r="H57" s="159"/>
      <c r="I57" s="159"/>
      <c r="J57" s="159"/>
      <c r="L57" s="635" t="s">
        <v>281</v>
      </c>
      <c r="M57" s="632">
        <v>345.63725959999999</v>
      </c>
      <c r="N57" s="632">
        <v>202.3820496875</v>
      </c>
    </row>
    <row r="58" spans="1:14" ht="10.5" customHeight="1">
      <c r="A58" s="768" t="s">
        <v>136</v>
      </c>
      <c r="B58" s="760"/>
      <c r="C58" s="760">
        <v>132.03768125249999</v>
      </c>
      <c r="D58" s="761">
        <f t="shared" si="0"/>
        <v>-1</v>
      </c>
      <c r="E58" s="159"/>
      <c r="F58" s="159"/>
      <c r="G58" s="159"/>
      <c r="H58" s="159"/>
      <c r="I58" s="159"/>
      <c r="J58" s="159"/>
      <c r="L58" s="635" t="s">
        <v>98</v>
      </c>
      <c r="M58" s="632">
        <v>387.71907171999999</v>
      </c>
      <c r="N58" s="632">
        <v>466.48626540750007</v>
      </c>
    </row>
    <row r="59" spans="1:14" ht="10.5" customHeight="1">
      <c r="A59" s="767" t="s">
        <v>135</v>
      </c>
      <c r="B59" s="763"/>
      <c r="C59" s="763">
        <v>8.67793159</v>
      </c>
      <c r="D59" s="764">
        <f t="shared" si="0"/>
        <v>-1</v>
      </c>
      <c r="E59" s="159"/>
      <c r="F59" s="159"/>
      <c r="G59" s="159"/>
      <c r="H59" s="159"/>
      <c r="I59" s="159"/>
      <c r="J59" s="159"/>
      <c r="L59" s="632" t="s">
        <v>97</v>
      </c>
      <c r="M59" s="632">
        <v>592.85428686</v>
      </c>
      <c r="N59" s="632">
        <v>555.26604275999989</v>
      </c>
    </row>
    <row r="60" spans="1:14" ht="10.5" customHeight="1">
      <c r="A60" s="768" t="s">
        <v>128</v>
      </c>
      <c r="B60" s="769"/>
      <c r="C60" s="769">
        <v>0.10770055000000001</v>
      </c>
      <c r="D60" s="770">
        <f>IF(C60=0,"",B60/C60-1)</f>
        <v>-1</v>
      </c>
      <c r="E60" s="159"/>
      <c r="F60" s="159"/>
      <c r="G60" s="159"/>
      <c r="H60" s="159"/>
      <c r="I60" s="159"/>
      <c r="J60" s="159"/>
      <c r="L60" s="635" t="s">
        <v>283</v>
      </c>
      <c r="M60" s="632">
        <v>771.11426198499998</v>
      </c>
      <c r="N60" s="632">
        <v>385.56788861249998</v>
      </c>
    </row>
    <row r="61" spans="1:14" ht="10.5" customHeight="1">
      <c r="A61" s="771" t="s">
        <v>134</v>
      </c>
      <c r="B61" s="763"/>
      <c r="C61" s="763">
        <v>6.6421360375000003</v>
      </c>
      <c r="D61" s="764">
        <f>IF(C61=0,"",B61/C61-1)</f>
        <v>-1</v>
      </c>
      <c r="E61" s="159"/>
      <c r="F61" s="159"/>
      <c r="G61" s="159"/>
      <c r="H61" s="159"/>
      <c r="I61" s="159"/>
      <c r="J61" s="159"/>
      <c r="L61" s="635"/>
      <c r="M61" s="632"/>
      <c r="N61" s="632"/>
    </row>
    <row r="62" spans="1:14" ht="12" customHeight="1">
      <c r="A62" s="729" t="s">
        <v>44</v>
      </c>
      <c r="B62" s="730">
        <f>SUM(B6:B61)</f>
        <v>4315.8742642299994</v>
      </c>
      <c r="C62" s="730">
        <f>SUM(C6:C61)</f>
        <v>4164.5114449249977</v>
      </c>
      <c r="D62" s="731">
        <f>+B62/C62-1</f>
        <v>3.634587665486122E-2</v>
      </c>
      <c r="E62" s="159"/>
      <c r="F62" s="159"/>
      <c r="G62" s="159"/>
      <c r="H62" s="159"/>
      <c r="I62" s="159"/>
      <c r="J62" s="159"/>
    </row>
    <row r="63" spans="1:14" ht="36" customHeight="1">
      <c r="A63" s="896" t="str">
        <f>"Cuadro N° 6: Participación de las empresas generadoras del COES en la producción de energía eléctrica (GWh) en "&amp;'1. Resumen'!Q4</f>
        <v>Cuadro N° 6: Participación de las empresas generadoras del COES en la producción de energía eléctrica (GWh) en marzo</v>
      </c>
      <c r="B63" s="896"/>
      <c r="C63" s="896"/>
      <c r="D63" s="183"/>
      <c r="E63" s="895" t="str">
        <f>"Gráfico N° 10: Comparación de producción energética (GWh) de las empresas generadoras del COES en "&amp;'1. Resumen'!Q4</f>
        <v>Gráfico N° 10: Comparación de producción energética (GWh) de las empresas generadoras del COES en marzo</v>
      </c>
      <c r="F63" s="895"/>
      <c r="G63" s="895"/>
      <c r="H63" s="895"/>
      <c r="I63" s="895"/>
      <c r="J63" s="895"/>
    </row>
    <row r="64" spans="1:14" ht="12.75" customHeight="1">
      <c r="A64" s="728"/>
      <c r="B64" s="728"/>
      <c r="C64" s="728"/>
      <c r="D64" s="183"/>
      <c r="E64" s="727"/>
      <c r="F64" s="727"/>
      <c r="G64" s="727"/>
      <c r="H64" s="727"/>
      <c r="I64" s="727"/>
      <c r="J64" s="727"/>
    </row>
    <row r="65" spans="1:10" ht="12.75" customHeight="1">
      <c r="A65" s="897" t="s">
        <v>554</v>
      </c>
      <c r="B65" s="897"/>
      <c r="C65" s="897"/>
      <c r="D65" s="897"/>
      <c r="E65" s="897"/>
      <c r="F65" s="897"/>
      <c r="G65" s="897"/>
      <c r="H65" s="897"/>
      <c r="I65" s="897"/>
      <c r="J65" s="897"/>
    </row>
    <row r="66" spans="1:10">
      <c r="A66" s="897" t="s">
        <v>748</v>
      </c>
      <c r="B66" s="897"/>
      <c r="C66" s="897"/>
      <c r="D66" s="897"/>
      <c r="E66" s="897"/>
      <c r="F66" s="897"/>
      <c r="G66" s="897"/>
      <c r="H66" s="897"/>
      <c r="I66" s="897"/>
      <c r="J66" s="897"/>
    </row>
    <row r="67" spans="1:10">
      <c r="A67" s="889"/>
      <c r="B67" s="889"/>
      <c r="C67" s="889"/>
      <c r="D67" s="889"/>
      <c r="E67" s="889"/>
      <c r="F67" s="889"/>
      <c r="G67" s="889"/>
      <c r="H67" s="889"/>
      <c r="I67" s="889"/>
      <c r="J67" s="889"/>
    </row>
    <row r="68" spans="1:10">
      <c r="A68" s="890"/>
      <c r="B68" s="890"/>
      <c r="C68" s="890"/>
      <c r="D68" s="890"/>
      <c r="E68" s="890"/>
      <c r="F68" s="890"/>
      <c r="G68" s="890"/>
      <c r="H68" s="890"/>
      <c r="I68" s="890"/>
      <c r="J68" s="890"/>
    </row>
    <row r="69" spans="1:10">
      <c r="A69" s="889"/>
      <c r="B69" s="889"/>
      <c r="C69" s="889"/>
      <c r="D69" s="889"/>
      <c r="E69" s="889"/>
      <c r="F69" s="889"/>
      <c r="G69" s="889"/>
      <c r="H69" s="889"/>
      <c r="I69" s="889"/>
      <c r="J69" s="889"/>
    </row>
    <row r="70" spans="1:10">
      <c r="A70" s="890"/>
      <c r="B70" s="890"/>
      <c r="C70" s="890"/>
      <c r="D70" s="890"/>
      <c r="E70" s="890"/>
      <c r="F70" s="890"/>
      <c r="G70" s="890"/>
      <c r="H70" s="890"/>
      <c r="I70" s="890"/>
      <c r="J70" s="890"/>
    </row>
  </sheetData>
  <autoFilter ref="L4:N61" xr:uid="{3128C184-458A-46DA-932F-AF8150F6A815}">
    <sortState ref="L5:N61">
      <sortCondition ref="M4:M61"/>
    </sortState>
  </autoFilter>
  <mergeCells count="12">
    <mergeCell ref="A67:J67"/>
    <mergeCell ref="A68:J68"/>
    <mergeCell ref="A69:J69"/>
    <mergeCell ref="A70:J70"/>
    <mergeCell ref="A2:I2"/>
    <mergeCell ref="A4:A5"/>
    <mergeCell ref="B4:D4"/>
    <mergeCell ref="G4:I4"/>
    <mergeCell ref="E63:J63"/>
    <mergeCell ref="A63:C63"/>
    <mergeCell ref="A65:J65"/>
    <mergeCell ref="A66:J66"/>
  </mergeCells>
  <pageMargins left="0.7" right="0.59782608695652173" top="0.86956521739130432" bottom="0.61458333333333337" header="0.3" footer="0.3"/>
  <pageSetup orientation="portrait" r:id="rId1"/>
  <headerFooter>
    <oddHeader>&amp;R&amp;7Informe de la Operación Mensual - Marzo 2018
INFSGI-MES-03-2018
10/04/2018
Versión: 01</oddHeader>
    <oddFooter>&amp;L&amp;7COES SINAC, 2018
&amp;C7&amp;R&amp;7Dirección Ejecutiva
Sub Dirección de Gestión de Información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13</vt:i4>
      </vt:variant>
    </vt:vector>
  </HeadingPairs>
  <TitlesOfParts>
    <vt:vector size="47" baseType="lpstr">
      <vt:lpstr>Portada</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 -2</vt:lpstr>
      <vt:lpstr>27.ANEXO III - 3</vt:lpstr>
      <vt:lpstr>28.ANEXO III - 4</vt:lpstr>
      <vt:lpstr>29.ANEXO III - 5</vt:lpstr>
      <vt:lpstr>30.ANEXO III -6</vt:lpstr>
      <vt:lpstr>31.ANEXOIII - 7</vt:lpstr>
      <vt:lpstr>Contraportada</vt:lpstr>
      <vt:lpstr>'1. Resumen'!Print_Area</vt:lpstr>
      <vt:lpstr>'10. Volúmenes'!Print_Area</vt:lpstr>
      <vt:lpstr>'11. Volúmenes'!Print_Area</vt:lpstr>
      <vt:lpstr>'12.Caudales'!Print_Area</vt:lpstr>
      <vt:lpstr>'13.Caudales'!Print_Area</vt:lpstr>
      <vt:lpstr>'14. CMg'!Print_Area</vt:lpstr>
      <vt:lpstr>'15. Mapa CMg'!Print_Area</vt:lpstr>
      <vt:lpstr>'2. Oferta de generación'!Print_Area</vt:lpstr>
      <vt:lpstr>'5. RER'!Print_Area</vt:lpstr>
      <vt:lpstr>'6. FP RER'!Print_Area</vt:lpstr>
      <vt:lpstr>'7. Generacion empresa'!Print_Area</vt:lpstr>
      <vt:lpstr>'9. Pot. Empresa'!Print_Area</vt:lpstr>
      <vt:lpstr>Índice!Print_Area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 Barrios </cp:lastModifiedBy>
  <cp:lastPrinted>2018-04-10T22:35:25Z</cp:lastPrinted>
  <dcterms:created xsi:type="dcterms:W3CDTF">2018-02-13T14:18:17Z</dcterms:created>
  <dcterms:modified xsi:type="dcterms:W3CDTF">2018-04-17T16:53:21Z</dcterms:modified>
</cp:coreProperties>
</file>